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eatertzaneen-my.sharepoint.com/personal/shibu_tzaneen_gov_za/Documents/Documents/FINANCIAL MONTHLY REPORTS/Finance Reports 2025-2026/Finance Monthly Report AUG 2025/"/>
    </mc:Choice>
  </mc:AlternateContent>
  <xr:revisionPtr revIDLastSave="197" documentId="8_{24413671-E7B0-4D0D-9821-8EBF75C90017}" xr6:coauthVersionLast="47" xr6:coauthVersionMax="47" xr10:uidLastSave="{7145F435-DF15-452D-A362-518F76CADF4B}"/>
  <bookViews>
    <workbookView xWindow="-108" yWindow="-108" windowWidth="23256" windowHeight="12456" firstSheet="1" activeTab="1" xr2:uid="{19202788-383A-4197-B56C-9DEE4C857920}"/>
  </bookViews>
  <sheets>
    <sheet name="YTD WP JUNE 2025" sheetId="26" state="hidden" r:id="rId1"/>
    <sheet name="Irregular 2025-26 WP" sheetId="29" r:id="rId2"/>
    <sheet name="July 2025 YTD" sheetId="2" state="hidden" r:id="rId3"/>
    <sheet name="Aug 2025" sheetId="28" r:id="rId4"/>
    <sheet name="Aug 2025 YTD" sheetId="27" r:id="rId5"/>
    <sheet name="JUNE 2025 YTD" sheetId="25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4" hidden="1">'Aug 2025 YTD'!$A$9:$AI$18</definedName>
    <definedName name="_xlnm._FilterDatabase" localSheetId="2" hidden="1">'July 2025 YTD'!$A$9:$AI$14</definedName>
    <definedName name="_xlnm._FilterDatabase" localSheetId="5" hidden="1">'JUNE 2025 YTD'!#REF!</definedName>
    <definedName name="_xlnm._FilterDatabase" localSheetId="0" hidden="1">'YTD WP JUNE 2025'!$A$9:$AM$177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9" l="1"/>
  <c r="M26" i="29"/>
  <c r="L26" i="29"/>
  <c r="F26" i="29"/>
  <c r="E26" i="29"/>
  <c r="D9" i="29" s="1"/>
  <c r="D23" i="29"/>
  <c r="D22" i="29"/>
  <c r="D21" i="29"/>
  <c r="D19" i="29"/>
  <c r="M18" i="29"/>
  <c r="L18" i="29"/>
  <c r="K18" i="29"/>
  <c r="M17" i="29"/>
  <c r="L17" i="29"/>
  <c r="K17" i="29"/>
  <c r="G17" i="29"/>
  <c r="M16" i="29"/>
  <c r="L16" i="29"/>
  <c r="K16" i="29"/>
  <c r="G16" i="29"/>
  <c r="R16" i="29" s="1"/>
  <c r="M14" i="29"/>
  <c r="L14" i="29"/>
  <c r="K14" i="29"/>
  <c r="M13" i="29"/>
  <c r="L13" i="29"/>
  <c r="K13" i="29"/>
  <c r="M12" i="29"/>
  <c r="L12" i="29"/>
  <c r="K12" i="29"/>
  <c r="L10" i="29"/>
  <c r="J10" i="29"/>
  <c r="J26" i="29" s="1"/>
  <c r="I9" i="29" s="1"/>
  <c r="I26" i="29" s="1"/>
  <c r="H9" i="29" s="1"/>
  <c r="H26" i="29" s="1"/>
  <c r="G9" i="29" s="1"/>
  <c r="G10" i="29"/>
  <c r="D10" i="29"/>
  <c r="P9" i="29"/>
  <c r="P8" i="29"/>
  <c r="G26" i="29" l="1"/>
  <c r="P10" i="29"/>
  <c r="D26" i="29"/>
  <c r="C9" i="29" s="1"/>
  <c r="C26" i="29" s="1"/>
  <c r="K26" i="29"/>
  <c r="AA28" i="27" l="1"/>
  <c r="AA27" i="27"/>
  <c r="AA24" i="27"/>
  <c r="M36" i="27"/>
  <c r="M33" i="28"/>
  <c r="M32" i="28"/>
  <c r="AA25" i="2"/>
  <c r="AA24" i="2"/>
  <c r="AA23" i="2"/>
  <c r="X28" i="27"/>
  <c r="X24" i="2"/>
  <c r="M28" i="28" l="1"/>
  <c r="M29" i="28"/>
  <c r="M30" i="28"/>
  <c r="M31" i="28"/>
  <c r="M34" i="28"/>
  <c r="M27" i="28"/>
  <c r="J34" i="28"/>
  <c r="L33" i="28"/>
  <c r="L32" i="28"/>
  <c r="L31" i="28"/>
  <c r="L30" i="28"/>
  <c r="L29" i="28"/>
  <c r="L28" i="28"/>
  <c r="L27" i="28"/>
  <c r="AA21" i="2"/>
  <c r="AA22" i="2"/>
  <c r="AA20" i="2"/>
  <c r="M20" i="27"/>
  <c r="AA25" i="27"/>
  <c r="AA26" i="27"/>
  <c r="Z28" i="27"/>
  <c r="Z27" i="27"/>
  <c r="W14" i="27"/>
  <c r="V14" i="27"/>
  <c r="U14" i="27"/>
  <c r="T14" i="27"/>
  <c r="S14" i="27"/>
  <c r="R14" i="27"/>
  <c r="Q14" i="27"/>
  <c r="P14" i="27"/>
  <c r="O14" i="27"/>
  <c r="N14" i="27"/>
  <c r="X14" i="27"/>
  <c r="W13" i="27"/>
  <c r="V13" i="27"/>
  <c r="U13" i="27"/>
  <c r="T13" i="27"/>
  <c r="S13" i="27"/>
  <c r="R13" i="27"/>
  <c r="Q13" i="27"/>
  <c r="P13" i="27"/>
  <c r="O13" i="27"/>
  <c r="N13" i="27"/>
  <c r="X13" i="27"/>
  <c r="W15" i="27"/>
  <c r="V15" i="27"/>
  <c r="U15" i="27"/>
  <c r="T15" i="27"/>
  <c r="S15" i="27"/>
  <c r="R15" i="27"/>
  <c r="Q15" i="27"/>
  <c r="P15" i="27"/>
  <c r="O15" i="27"/>
  <c r="N15" i="27"/>
  <c r="X15" i="27"/>
  <c r="W16" i="27"/>
  <c r="V16" i="27"/>
  <c r="U16" i="27"/>
  <c r="T16" i="27"/>
  <c r="S16" i="27"/>
  <c r="R16" i="27"/>
  <c r="Q16" i="27"/>
  <c r="P16" i="27"/>
  <c r="O16" i="27"/>
  <c r="N16" i="27"/>
  <c r="X16" i="27"/>
  <c r="K16" i="28"/>
  <c r="L34" i="28" l="1"/>
  <c r="X29" i="27"/>
  <c r="Z26" i="27"/>
  <c r="Z25" i="27"/>
  <c r="Z24" i="27"/>
  <c r="Z23" i="27"/>
  <c r="Z22" i="27"/>
  <c r="L18" i="27"/>
  <c r="AA33" i="27" s="1"/>
  <c r="W12" i="27"/>
  <c r="V12" i="27"/>
  <c r="U12" i="27"/>
  <c r="T12" i="27"/>
  <c r="S12" i="27"/>
  <c r="R12" i="27"/>
  <c r="Q12" i="27"/>
  <c r="P12" i="27"/>
  <c r="O12" i="27"/>
  <c r="N12" i="27"/>
  <c r="M12" i="27"/>
  <c r="W11" i="27"/>
  <c r="V11" i="27"/>
  <c r="U11" i="27"/>
  <c r="T11" i="27"/>
  <c r="S11" i="27"/>
  <c r="R11" i="27"/>
  <c r="Q11" i="27"/>
  <c r="P11" i="27"/>
  <c r="O11" i="27"/>
  <c r="N11" i="27"/>
  <c r="M11" i="27"/>
  <c r="W10" i="27"/>
  <c r="V10" i="27"/>
  <c r="U10" i="27"/>
  <c r="T10" i="27"/>
  <c r="S10" i="27"/>
  <c r="R10" i="27"/>
  <c r="Q10" i="27"/>
  <c r="P10" i="27"/>
  <c r="O10" i="27"/>
  <c r="N10" i="27"/>
  <c r="M10" i="27"/>
  <c r="R18" i="27" l="1"/>
  <c r="U18" i="27"/>
  <c r="S18" i="27"/>
  <c r="O18" i="27"/>
  <c r="P18" i="27"/>
  <c r="T18" i="27"/>
  <c r="X12" i="27"/>
  <c r="X11" i="27"/>
  <c r="X10" i="27"/>
  <c r="X18" i="27" s="1"/>
  <c r="W18" i="27"/>
  <c r="M18" i="27"/>
  <c r="AA34" i="27" s="1"/>
  <c r="N18" i="27"/>
  <c r="AA35" i="27" s="1"/>
  <c r="Q18" i="27"/>
  <c r="V18" i="27"/>
  <c r="L20" i="27"/>
  <c r="X25" i="2"/>
  <c r="AB190" i="26"/>
  <c r="AB186" i="26"/>
  <c r="AB189" i="26"/>
  <c r="V221" i="26"/>
  <c r="K196" i="26"/>
  <c r="Y191" i="26"/>
  <c r="X191" i="26"/>
  <c r="Y190" i="26"/>
  <c r="Y192" i="26" s="1"/>
  <c r="Y194" i="26" s="1"/>
  <c r="X190" i="26"/>
  <c r="X192" i="26" s="1"/>
  <c r="Y195" i="26" s="1"/>
  <c r="Y188" i="26"/>
  <c r="Y187" i="26"/>
  <c r="K186" i="26"/>
  <c r="K187" i="26" s="1"/>
  <c r="AB184" i="26"/>
  <c r="X179" i="26"/>
  <c r="X177" i="26"/>
  <c r="X176" i="26"/>
  <c r="X175" i="26"/>
  <c r="X174" i="26"/>
  <c r="X173" i="26"/>
  <c r="X172" i="26"/>
  <c r="X171" i="26"/>
  <c r="X170" i="26"/>
  <c r="X169" i="26"/>
  <c r="X168" i="26"/>
  <c r="X167" i="26"/>
  <c r="X166" i="26"/>
  <c r="Y166" i="26" s="1"/>
  <c r="X165" i="26"/>
  <c r="X164" i="26"/>
  <c r="X163" i="26"/>
  <c r="Y163" i="26" s="1"/>
  <c r="X162" i="26"/>
  <c r="Y162" i="26" s="1"/>
  <c r="X161" i="26"/>
  <c r="X160" i="26"/>
  <c r="X159" i="26"/>
  <c r="V158" i="26"/>
  <c r="X158" i="26" s="1"/>
  <c r="U158" i="26"/>
  <c r="V157" i="26"/>
  <c r="U157" i="26"/>
  <c r="X157" i="26" s="1"/>
  <c r="V156" i="26"/>
  <c r="U156" i="26"/>
  <c r="X156" i="26" s="1"/>
  <c r="V155" i="26"/>
  <c r="X155" i="26" s="1"/>
  <c r="U155" i="26"/>
  <c r="V154" i="26"/>
  <c r="U154" i="26"/>
  <c r="X154" i="26" s="1"/>
  <c r="V153" i="26"/>
  <c r="U153" i="26"/>
  <c r="X153" i="26" s="1"/>
  <c r="V152" i="26"/>
  <c r="X152" i="26" s="1"/>
  <c r="U152" i="26"/>
  <c r="U151" i="26"/>
  <c r="X151" i="26" s="1"/>
  <c r="U150" i="26"/>
  <c r="X150" i="26" s="1"/>
  <c r="X149" i="26"/>
  <c r="U149" i="26"/>
  <c r="X148" i="26"/>
  <c r="U148" i="26"/>
  <c r="X147" i="26"/>
  <c r="X146" i="26"/>
  <c r="X145" i="26"/>
  <c r="X144" i="26"/>
  <c r="Y144" i="26" s="1"/>
  <c r="X143" i="26"/>
  <c r="X142" i="26"/>
  <c r="X141" i="26"/>
  <c r="X140" i="26"/>
  <c r="X139" i="26"/>
  <c r="X138" i="26"/>
  <c r="X137" i="26"/>
  <c r="X136" i="26"/>
  <c r="X135" i="26"/>
  <c r="Y135" i="26" s="1"/>
  <c r="X134" i="26"/>
  <c r="X133" i="26"/>
  <c r="X132" i="26"/>
  <c r="X131" i="26"/>
  <c r="Y131" i="26" s="1"/>
  <c r="X130" i="26"/>
  <c r="N129" i="26"/>
  <c r="X129" i="26" s="1"/>
  <c r="Y129" i="26" s="1"/>
  <c r="N128" i="26"/>
  <c r="X128" i="26" s="1"/>
  <c r="Y128" i="26" s="1"/>
  <c r="N127" i="26"/>
  <c r="X127" i="26" s="1"/>
  <c r="N126" i="26"/>
  <c r="X126" i="26" s="1"/>
  <c r="N125" i="26"/>
  <c r="X125" i="26" s="1"/>
  <c r="N124" i="26"/>
  <c r="X124" i="26" s="1"/>
  <c r="W123" i="26"/>
  <c r="V123" i="26"/>
  <c r="U123" i="26"/>
  <c r="T123" i="26"/>
  <c r="S123" i="26"/>
  <c r="R123" i="26"/>
  <c r="Q123" i="26"/>
  <c r="P123" i="26"/>
  <c r="O123" i="26"/>
  <c r="M123" i="26"/>
  <c r="L123" i="26"/>
  <c r="W122" i="26"/>
  <c r="V122" i="26"/>
  <c r="U122" i="26"/>
  <c r="T122" i="26"/>
  <c r="S122" i="26"/>
  <c r="R122" i="26"/>
  <c r="Q122" i="26"/>
  <c r="P122" i="26"/>
  <c r="O122" i="26"/>
  <c r="X122" i="26" s="1"/>
  <c r="M122" i="26"/>
  <c r="L122" i="26"/>
  <c r="W121" i="26"/>
  <c r="V121" i="26"/>
  <c r="U121" i="26"/>
  <c r="T121" i="26"/>
  <c r="S121" i="26"/>
  <c r="R121" i="26"/>
  <c r="Q121" i="26"/>
  <c r="P121" i="26"/>
  <c r="O121" i="26"/>
  <c r="M121" i="26"/>
  <c r="L121" i="26"/>
  <c r="W120" i="26"/>
  <c r="V120" i="26"/>
  <c r="U120" i="26"/>
  <c r="T120" i="26"/>
  <c r="S120" i="26"/>
  <c r="R120" i="26"/>
  <c r="Q120" i="26"/>
  <c r="P120" i="26"/>
  <c r="O120" i="26"/>
  <c r="M120" i="26"/>
  <c r="L120" i="26"/>
  <c r="W119" i="26"/>
  <c r="V119" i="26"/>
  <c r="U119" i="26"/>
  <c r="T119" i="26"/>
  <c r="S119" i="26"/>
  <c r="R119" i="26"/>
  <c r="Q119" i="26"/>
  <c r="X119" i="26" s="1"/>
  <c r="P119" i="26"/>
  <c r="O119" i="26"/>
  <c r="M119" i="26"/>
  <c r="L119" i="26"/>
  <c r="W118" i="26"/>
  <c r="V118" i="26"/>
  <c r="U118" i="26"/>
  <c r="T118" i="26"/>
  <c r="S118" i="26"/>
  <c r="R118" i="26"/>
  <c r="Q118" i="26"/>
  <c r="P118" i="26"/>
  <c r="O118" i="26"/>
  <c r="M118" i="26"/>
  <c r="L118" i="26"/>
  <c r="X117" i="26"/>
  <c r="W117" i="26"/>
  <c r="V117" i="26"/>
  <c r="U117" i="26"/>
  <c r="T117" i="26"/>
  <c r="S117" i="26"/>
  <c r="R117" i="26"/>
  <c r="Q117" i="26"/>
  <c r="P117" i="26"/>
  <c r="O117" i="26"/>
  <c r="M117" i="26"/>
  <c r="L117" i="26"/>
  <c r="W116" i="26"/>
  <c r="V116" i="26"/>
  <c r="U116" i="26"/>
  <c r="T116" i="26"/>
  <c r="S116" i="26"/>
  <c r="R116" i="26"/>
  <c r="Q116" i="26"/>
  <c r="P116" i="26"/>
  <c r="O116" i="26"/>
  <c r="N116" i="26"/>
  <c r="X116" i="26" s="1"/>
  <c r="Y116" i="26" s="1"/>
  <c r="L116" i="26"/>
  <c r="W115" i="26"/>
  <c r="V115" i="26"/>
  <c r="U115" i="26"/>
  <c r="T115" i="26"/>
  <c r="S115" i="26"/>
  <c r="R115" i="26"/>
  <c r="Q115" i="26"/>
  <c r="P115" i="26"/>
  <c r="O115" i="26"/>
  <c r="N115" i="26"/>
  <c r="L115" i="26"/>
  <c r="L114" i="26"/>
  <c r="X114" i="26" s="1"/>
  <c r="L113" i="26"/>
  <c r="X113" i="26" s="1"/>
  <c r="L112" i="26"/>
  <c r="X112" i="26" s="1"/>
  <c r="Y112" i="26" s="1"/>
  <c r="L111" i="26"/>
  <c r="X111" i="26" s="1"/>
  <c r="X110" i="26"/>
  <c r="L110" i="26"/>
  <c r="L109" i="26"/>
  <c r="X109" i="26" s="1"/>
  <c r="L108" i="26"/>
  <c r="X108" i="26" s="1"/>
  <c r="L107" i="26"/>
  <c r="X107" i="26" s="1"/>
  <c r="L106" i="26"/>
  <c r="X106" i="26" s="1"/>
  <c r="W105" i="26"/>
  <c r="V105" i="26"/>
  <c r="U105" i="26"/>
  <c r="T105" i="26"/>
  <c r="S105" i="26"/>
  <c r="R105" i="26"/>
  <c r="Q105" i="26"/>
  <c r="P105" i="26"/>
  <c r="O105" i="26"/>
  <c r="N105" i="26"/>
  <c r="M105" i="26"/>
  <c r="X105" i="26" s="1"/>
  <c r="W104" i="26"/>
  <c r="X104" i="26" s="1"/>
  <c r="V104" i="26"/>
  <c r="U104" i="26"/>
  <c r="T104" i="26"/>
  <c r="S104" i="26"/>
  <c r="R104" i="26"/>
  <c r="Q104" i="26"/>
  <c r="P104" i="26"/>
  <c r="O104" i="26"/>
  <c r="N104" i="26"/>
  <c r="M104" i="26"/>
  <c r="Y103" i="26"/>
  <c r="W103" i="26"/>
  <c r="V103" i="26"/>
  <c r="U103" i="26"/>
  <c r="T103" i="26"/>
  <c r="S103" i="26"/>
  <c r="R103" i="26"/>
  <c r="Q103" i="26"/>
  <c r="P103" i="26"/>
  <c r="O103" i="26"/>
  <c r="N103" i="26"/>
  <c r="M103" i="26"/>
  <c r="X103" i="26" s="1"/>
  <c r="W102" i="26"/>
  <c r="V102" i="26"/>
  <c r="U102" i="26"/>
  <c r="T102" i="26"/>
  <c r="S102" i="26"/>
  <c r="R102" i="26"/>
  <c r="Q102" i="26"/>
  <c r="P102" i="26"/>
  <c r="O102" i="26"/>
  <c r="X102" i="26" s="1"/>
  <c r="N102" i="26"/>
  <c r="M102" i="26"/>
  <c r="W101" i="26"/>
  <c r="V101" i="26"/>
  <c r="U101" i="26"/>
  <c r="T101" i="26"/>
  <c r="S101" i="26"/>
  <c r="R101" i="26"/>
  <c r="Q101" i="26"/>
  <c r="P101" i="26"/>
  <c r="O101" i="26"/>
  <c r="N101" i="26"/>
  <c r="M101" i="26"/>
  <c r="W100" i="26"/>
  <c r="V100" i="26"/>
  <c r="U100" i="26"/>
  <c r="T100" i="26"/>
  <c r="S100" i="26"/>
  <c r="R100" i="26"/>
  <c r="Q100" i="26"/>
  <c r="P100" i="26"/>
  <c r="O100" i="26"/>
  <c r="N100" i="26"/>
  <c r="M100" i="26"/>
  <c r="W99" i="26"/>
  <c r="V99" i="26"/>
  <c r="U99" i="26"/>
  <c r="T99" i="26"/>
  <c r="S99" i="26"/>
  <c r="R99" i="26"/>
  <c r="Q99" i="26"/>
  <c r="P99" i="26"/>
  <c r="O99" i="26"/>
  <c r="N99" i="26"/>
  <c r="M99" i="26"/>
  <c r="W98" i="26"/>
  <c r="V98" i="26"/>
  <c r="U98" i="26"/>
  <c r="T98" i="26"/>
  <c r="S98" i="26"/>
  <c r="R98" i="26"/>
  <c r="Q98" i="26"/>
  <c r="X98" i="26" s="1"/>
  <c r="P98" i="26"/>
  <c r="O98" i="26"/>
  <c r="N98" i="26"/>
  <c r="M98" i="26"/>
  <c r="X97" i="26"/>
  <c r="X96" i="26"/>
  <c r="X95" i="26"/>
  <c r="V95" i="26"/>
  <c r="U95" i="26"/>
  <c r="U94" i="26"/>
  <c r="X94" i="26" s="1"/>
  <c r="U93" i="26"/>
  <c r="X93" i="26" s="1"/>
  <c r="U92" i="26"/>
  <c r="X92" i="26" s="1"/>
  <c r="X91" i="26"/>
  <c r="Y91" i="26" s="1"/>
  <c r="U91" i="26"/>
  <c r="U90" i="26"/>
  <c r="X90" i="26" s="1"/>
  <c r="U89" i="26"/>
  <c r="X89" i="26" s="1"/>
  <c r="U88" i="26"/>
  <c r="X88" i="26" s="1"/>
  <c r="X87" i="26"/>
  <c r="U87" i="26"/>
  <c r="X86" i="26"/>
  <c r="U86" i="26"/>
  <c r="X85" i="26"/>
  <c r="U85" i="26"/>
  <c r="U84" i="26"/>
  <c r="X84" i="26" s="1"/>
  <c r="U83" i="26"/>
  <c r="X83" i="26" s="1"/>
  <c r="U82" i="26"/>
  <c r="X82" i="26" s="1"/>
  <c r="X81" i="26"/>
  <c r="Y81" i="26" s="1"/>
  <c r="X80" i="26"/>
  <c r="Y80" i="26" s="1"/>
  <c r="X79" i="26"/>
  <c r="X78" i="26"/>
  <c r="X77" i="26"/>
  <c r="X76" i="26"/>
  <c r="Y76" i="26" s="1"/>
  <c r="X75" i="26"/>
  <c r="X74" i="26"/>
  <c r="Y74" i="26" s="1"/>
  <c r="X73" i="26"/>
  <c r="X72" i="26"/>
  <c r="Y72" i="26" s="1"/>
  <c r="X71" i="26"/>
  <c r="X70" i="26"/>
  <c r="X69" i="26"/>
  <c r="Y69" i="26" s="1"/>
  <c r="X68" i="26"/>
  <c r="Y68" i="26" s="1"/>
  <c r="X67" i="26"/>
  <c r="Y67" i="26" s="1"/>
  <c r="X66" i="26"/>
  <c r="X65" i="26"/>
  <c r="X64" i="26"/>
  <c r="Y64" i="26" s="1"/>
  <c r="X63" i="26"/>
  <c r="Y63" i="26" s="1"/>
  <c r="X62" i="26"/>
  <c r="X61" i="26"/>
  <c r="X60" i="26"/>
  <c r="Y60" i="26" s="1"/>
  <c r="X59" i="26"/>
  <c r="Y59" i="26" s="1"/>
  <c r="X58" i="26"/>
  <c r="X57" i="26"/>
  <c r="X56" i="26"/>
  <c r="Y56" i="26" s="1"/>
  <c r="X55" i="26"/>
  <c r="Y55" i="26" s="1"/>
  <c r="X54" i="26"/>
  <c r="Y54" i="26" s="1"/>
  <c r="X53" i="26"/>
  <c r="X52" i="26"/>
  <c r="Y52" i="26" s="1"/>
  <c r="X51" i="26"/>
  <c r="Y51" i="26" s="1"/>
  <c r="X50" i="26"/>
  <c r="X49" i="26"/>
  <c r="X48" i="26"/>
  <c r="Y48" i="26" s="1"/>
  <c r="X47" i="26"/>
  <c r="Y47" i="26" s="1"/>
  <c r="X46" i="26"/>
  <c r="Y46" i="26" s="1"/>
  <c r="X45" i="26"/>
  <c r="Y45" i="26" s="1"/>
  <c r="X44" i="26"/>
  <c r="N44" i="26"/>
  <c r="N43" i="26"/>
  <c r="X43" i="26" s="1"/>
  <c r="N42" i="26"/>
  <c r="X42" i="26" s="1"/>
  <c r="X41" i="26"/>
  <c r="N41" i="26"/>
  <c r="N40" i="26"/>
  <c r="X40" i="26" s="1"/>
  <c r="N39" i="26"/>
  <c r="X39" i="26" s="1"/>
  <c r="X38" i="26"/>
  <c r="X37" i="26"/>
  <c r="Y37" i="26" s="1"/>
  <c r="X36" i="26"/>
  <c r="W35" i="26"/>
  <c r="V35" i="26"/>
  <c r="U35" i="26"/>
  <c r="T35" i="26"/>
  <c r="S35" i="26"/>
  <c r="R35" i="26"/>
  <c r="Q35" i="26"/>
  <c r="P35" i="26"/>
  <c r="O35" i="26"/>
  <c r="X35" i="26" s="1"/>
  <c r="M35" i="26"/>
  <c r="L35" i="26"/>
  <c r="W34" i="26"/>
  <c r="V34" i="26"/>
  <c r="U34" i="26"/>
  <c r="T34" i="26"/>
  <c r="S34" i="26"/>
  <c r="R34" i="26"/>
  <c r="Q34" i="26"/>
  <c r="X34" i="26" s="1"/>
  <c r="P34" i="26"/>
  <c r="O34" i="26"/>
  <c r="M34" i="26"/>
  <c r="L34" i="26"/>
  <c r="W33" i="26"/>
  <c r="V33" i="26"/>
  <c r="U33" i="26"/>
  <c r="T33" i="26"/>
  <c r="S33" i="26"/>
  <c r="X33" i="26" s="1"/>
  <c r="R33" i="26"/>
  <c r="Q33" i="26"/>
  <c r="P33" i="26"/>
  <c r="O33" i="26"/>
  <c r="M33" i="26"/>
  <c r="L33" i="26"/>
  <c r="W32" i="26"/>
  <c r="V32" i="26"/>
  <c r="U32" i="26"/>
  <c r="T32" i="26"/>
  <c r="S32" i="26"/>
  <c r="R32" i="26"/>
  <c r="Q32" i="26"/>
  <c r="P32" i="26"/>
  <c r="O32" i="26"/>
  <c r="M32" i="26"/>
  <c r="L32" i="26"/>
  <c r="W31" i="26"/>
  <c r="V31" i="26"/>
  <c r="U31" i="26"/>
  <c r="T31" i="26"/>
  <c r="S31" i="26"/>
  <c r="R31" i="26"/>
  <c r="Q31" i="26"/>
  <c r="P31" i="26"/>
  <c r="O31" i="26"/>
  <c r="M31" i="26"/>
  <c r="L31" i="26"/>
  <c r="W30" i="26"/>
  <c r="V30" i="26"/>
  <c r="U30" i="26"/>
  <c r="T30" i="26"/>
  <c r="S30" i="26"/>
  <c r="X30" i="26" s="1"/>
  <c r="R30" i="26"/>
  <c r="Q30" i="26"/>
  <c r="P30" i="26"/>
  <c r="O30" i="26"/>
  <c r="M30" i="26"/>
  <c r="L30" i="26"/>
  <c r="W29" i="26"/>
  <c r="V29" i="26"/>
  <c r="U29" i="26"/>
  <c r="X29" i="26" s="1"/>
  <c r="T29" i="26"/>
  <c r="S29" i="26"/>
  <c r="R29" i="26"/>
  <c r="Q29" i="26"/>
  <c r="P29" i="26"/>
  <c r="O29" i="26"/>
  <c r="N29" i="26"/>
  <c r="L29" i="26"/>
  <c r="W28" i="26"/>
  <c r="X28" i="26" s="1"/>
  <c r="V28" i="26"/>
  <c r="U28" i="26"/>
  <c r="T28" i="26"/>
  <c r="S28" i="26"/>
  <c r="R28" i="26"/>
  <c r="Q28" i="26"/>
  <c r="P28" i="26"/>
  <c r="O28" i="26"/>
  <c r="N28" i="26"/>
  <c r="L28" i="26"/>
  <c r="W27" i="26"/>
  <c r="V27" i="26"/>
  <c r="U27" i="26"/>
  <c r="T27" i="26"/>
  <c r="S27" i="26"/>
  <c r="R27" i="26"/>
  <c r="Q27" i="26"/>
  <c r="P27" i="26"/>
  <c r="O27" i="26"/>
  <c r="N27" i="26"/>
  <c r="L27" i="26"/>
  <c r="X27" i="26" s="1"/>
  <c r="Y27" i="26" s="1"/>
  <c r="W26" i="26"/>
  <c r="V26" i="26"/>
  <c r="U26" i="26"/>
  <c r="T26" i="26"/>
  <c r="S26" i="26"/>
  <c r="R26" i="26"/>
  <c r="Q26" i="26"/>
  <c r="P26" i="26"/>
  <c r="O26" i="26"/>
  <c r="N26" i="26"/>
  <c r="L26" i="26"/>
  <c r="W25" i="26"/>
  <c r="V25" i="26"/>
  <c r="U25" i="26"/>
  <c r="T25" i="26"/>
  <c r="S25" i="26"/>
  <c r="R25" i="26"/>
  <c r="Q25" i="26"/>
  <c r="P25" i="26"/>
  <c r="O25" i="26"/>
  <c r="N25" i="26"/>
  <c r="L25" i="26"/>
  <c r="W24" i="26"/>
  <c r="V24" i="26"/>
  <c r="U24" i="26"/>
  <c r="T24" i="26"/>
  <c r="S24" i="26"/>
  <c r="R24" i="26"/>
  <c r="Q24" i="26"/>
  <c r="P24" i="26"/>
  <c r="O24" i="26"/>
  <c r="N24" i="26"/>
  <c r="L24" i="26"/>
  <c r="W23" i="26"/>
  <c r="V23" i="26"/>
  <c r="U23" i="26"/>
  <c r="T23" i="26"/>
  <c r="S23" i="26"/>
  <c r="R23" i="26"/>
  <c r="Q23" i="26"/>
  <c r="P23" i="26"/>
  <c r="O23" i="26"/>
  <c r="N23" i="26"/>
  <c r="L23" i="26"/>
  <c r="W22" i="26"/>
  <c r="V22" i="26"/>
  <c r="X22" i="26" s="1"/>
  <c r="U22" i="26"/>
  <c r="T22" i="26"/>
  <c r="S22" i="26"/>
  <c r="R22" i="26"/>
  <c r="Q22" i="26"/>
  <c r="P22" i="26"/>
  <c r="O22" i="26"/>
  <c r="N22" i="26"/>
  <c r="L22" i="26"/>
  <c r="X21" i="26"/>
  <c r="W21" i="26"/>
  <c r="V21" i="26"/>
  <c r="U21" i="26"/>
  <c r="T21" i="26"/>
  <c r="S21" i="26"/>
  <c r="R21" i="26"/>
  <c r="Q21" i="26"/>
  <c r="P21" i="26"/>
  <c r="O21" i="26"/>
  <c r="N21" i="26"/>
  <c r="L21" i="26"/>
  <c r="W20" i="26"/>
  <c r="V20" i="26"/>
  <c r="U20" i="26"/>
  <c r="T20" i="26"/>
  <c r="S20" i="26"/>
  <c r="R20" i="26"/>
  <c r="Q20" i="26"/>
  <c r="P20" i="26"/>
  <c r="O20" i="26"/>
  <c r="N20" i="26"/>
  <c r="X20" i="26" s="1"/>
  <c r="Y20" i="26" s="1"/>
  <c r="L20" i="26"/>
  <c r="W19" i="26"/>
  <c r="V19" i="26"/>
  <c r="U19" i="26"/>
  <c r="T19" i="26"/>
  <c r="S19" i="26"/>
  <c r="R19" i="26"/>
  <c r="Q19" i="26"/>
  <c r="P19" i="26"/>
  <c r="O19" i="26"/>
  <c r="N19" i="26"/>
  <c r="L19" i="26"/>
  <c r="W18" i="26"/>
  <c r="V18" i="26"/>
  <c r="X18" i="26" s="1"/>
  <c r="U18" i="26"/>
  <c r="T18" i="26"/>
  <c r="S18" i="26"/>
  <c r="R18" i="26"/>
  <c r="Q18" i="26"/>
  <c r="P18" i="26"/>
  <c r="O18" i="26"/>
  <c r="N18" i="26"/>
  <c r="L18" i="26"/>
  <c r="X17" i="26"/>
  <c r="W17" i="26"/>
  <c r="V17" i="26"/>
  <c r="U17" i="26"/>
  <c r="T17" i="26"/>
  <c r="S17" i="26"/>
  <c r="R17" i="26"/>
  <c r="Q17" i="26"/>
  <c r="P17" i="26"/>
  <c r="O17" i="26"/>
  <c r="N17" i="26"/>
  <c r="L17" i="26"/>
  <c r="W16" i="26"/>
  <c r="V16" i="26"/>
  <c r="U16" i="26"/>
  <c r="T16" i="26"/>
  <c r="S16" i="26"/>
  <c r="R16" i="26"/>
  <c r="Q16" i="26"/>
  <c r="P16" i="26"/>
  <c r="O16" i="26"/>
  <c r="N16" i="26"/>
  <c r="X16" i="26" s="1"/>
  <c r="Y16" i="26" s="1"/>
  <c r="L16" i="26"/>
  <c r="W15" i="26"/>
  <c r="V15" i="26"/>
  <c r="U15" i="26"/>
  <c r="T15" i="26"/>
  <c r="S15" i="26"/>
  <c r="R15" i="26"/>
  <c r="Q15" i="26"/>
  <c r="P15" i="26"/>
  <c r="O15" i="26"/>
  <c r="N15" i="26"/>
  <c r="L15" i="26"/>
  <c r="W14" i="26"/>
  <c r="V14" i="26"/>
  <c r="U14" i="26"/>
  <c r="T14" i="26"/>
  <c r="S14" i="26"/>
  <c r="R14" i="26"/>
  <c r="Q14" i="26"/>
  <c r="P14" i="26"/>
  <c r="O14" i="26"/>
  <c r="O180" i="26" s="1"/>
  <c r="N14" i="26"/>
  <c r="X14" i="26" s="1"/>
  <c r="L14" i="26"/>
  <c r="W13" i="26"/>
  <c r="V13" i="26"/>
  <c r="U13" i="26"/>
  <c r="T13" i="26"/>
  <c r="S13" i="26"/>
  <c r="R13" i="26"/>
  <c r="Q13" i="26"/>
  <c r="P13" i="26"/>
  <c r="X13" i="26" s="1"/>
  <c r="O13" i="26"/>
  <c r="N13" i="26"/>
  <c r="M13" i="26"/>
  <c r="W12" i="26"/>
  <c r="V12" i="26"/>
  <c r="U12" i="26"/>
  <c r="T12" i="26"/>
  <c r="S12" i="26"/>
  <c r="R12" i="26"/>
  <c r="Q12" i="26"/>
  <c r="P12" i="26"/>
  <c r="O12" i="26"/>
  <c r="N12" i="26"/>
  <c r="M12" i="26"/>
  <c r="X12" i="26" s="1"/>
  <c r="W11" i="26"/>
  <c r="V11" i="26"/>
  <c r="U11" i="26"/>
  <c r="T11" i="26"/>
  <c r="S11" i="26"/>
  <c r="R11" i="26"/>
  <c r="Q11" i="26"/>
  <c r="P11" i="26"/>
  <c r="O11" i="26"/>
  <c r="X11" i="26" s="1"/>
  <c r="N11" i="26"/>
  <c r="M11" i="26"/>
  <c r="Y10" i="26"/>
  <c r="W10" i="26"/>
  <c r="V10" i="26"/>
  <c r="U10" i="26"/>
  <c r="T10" i="26"/>
  <c r="S10" i="26"/>
  <c r="R10" i="26"/>
  <c r="Q10" i="26"/>
  <c r="P10" i="26"/>
  <c r="O10" i="26"/>
  <c r="N10" i="26"/>
  <c r="M10" i="26"/>
  <c r="M180" i="26" s="1"/>
  <c r="Z24" i="2"/>
  <c r="Z23" i="2"/>
  <c r="Z19" i="2"/>
  <c r="Z20" i="2"/>
  <c r="Z21" i="2"/>
  <c r="Z22" i="2"/>
  <c r="AA37" i="27" l="1"/>
  <c r="AA29" i="27"/>
  <c r="N20" i="27"/>
  <c r="O20" i="27" s="1"/>
  <c r="P20" i="27" s="1"/>
  <c r="Q20" i="27" s="1"/>
  <c r="R20" i="27" s="1"/>
  <c r="S20" i="27" s="1"/>
  <c r="T20" i="27" s="1"/>
  <c r="U20" i="27" s="1"/>
  <c r="V20" i="27" s="1"/>
  <c r="W20" i="27" s="1"/>
  <c r="Z29" i="27"/>
  <c r="AI32" i="27" s="1"/>
  <c r="Y104" i="26"/>
  <c r="Y106" i="26"/>
  <c r="Y42" i="26"/>
  <c r="Y18" i="26"/>
  <c r="Y33" i="26"/>
  <c r="Y22" i="26"/>
  <c r="Y75" i="26"/>
  <c r="Y130" i="26"/>
  <c r="Y58" i="26"/>
  <c r="Y110" i="26"/>
  <c r="Y17" i="26"/>
  <c r="Y21" i="26"/>
  <c r="Y30" i="26"/>
  <c r="Y125" i="26"/>
  <c r="Y14" i="26"/>
  <c r="Y29" i="26"/>
  <c r="Y35" i="26"/>
  <c r="Y113" i="26"/>
  <c r="Y122" i="26"/>
  <c r="Y126" i="26"/>
  <c r="Y164" i="26"/>
  <c r="Y12" i="26"/>
  <c r="Y38" i="26"/>
  <c r="Y117" i="26"/>
  <c r="Y142" i="26"/>
  <c r="Y39" i="26"/>
  <c r="Y53" i="26"/>
  <c r="Y105" i="26"/>
  <c r="Y28" i="26"/>
  <c r="Y34" i="26"/>
  <c r="Q180" i="26"/>
  <c r="Y102" i="26"/>
  <c r="Y136" i="26"/>
  <c r="N180" i="26"/>
  <c r="Y97" i="26"/>
  <c r="Y109" i="26"/>
  <c r="Y11" i="26"/>
  <c r="Y13" i="26"/>
  <c r="Y111" i="26"/>
  <c r="P180" i="26"/>
  <c r="Y43" i="26"/>
  <c r="Y65" i="26"/>
  <c r="Y77" i="26"/>
  <c r="Y138" i="26"/>
  <c r="Y159" i="26"/>
  <c r="R180" i="26"/>
  <c r="X19" i="26"/>
  <c r="X24" i="26"/>
  <c r="X26" i="26"/>
  <c r="Y71" i="26"/>
  <c r="Y98" i="26"/>
  <c r="Y107" i="26"/>
  <c r="Y119" i="26"/>
  <c r="Y145" i="26"/>
  <c r="X25" i="26"/>
  <c r="Y61" i="26"/>
  <c r="Y84" i="26"/>
  <c r="S180" i="26"/>
  <c r="Y50" i="26"/>
  <c r="Y66" i="26"/>
  <c r="Y78" i="26"/>
  <c r="Y133" i="26"/>
  <c r="Y160" i="26"/>
  <c r="T180" i="26"/>
  <c r="X23" i="26"/>
  <c r="X118" i="26"/>
  <c r="Y146" i="26"/>
  <c r="U180" i="26"/>
  <c r="X32" i="26"/>
  <c r="Y62" i="26"/>
  <c r="Y73" i="26"/>
  <c r="Y85" i="26"/>
  <c r="Y114" i="26"/>
  <c r="Y134" i="26"/>
  <c r="Y196" i="26"/>
  <c r="V180" i="26"/>
  <c r="X15" i="26"/>
  <c r="X31" i="26"/>
  <c r="Y41" i="26"/>
  <c r="Y57" i="26"/>
  <c r="Y96" i="26"/>
  <c r="X115" i="26"/>
  <c r="X123" i="26"/>
  <c r="Y141" i="26"/>
  <c r="W180" i="26"/>
  <c r="X101" i="26"/>
  <c r="Y124" i="26"/>
  <c r="L180" i="26"/>
  <c r="X121" i="26"/>
  <c r="Y40" i="26"/>
  <c r="Y49" i="26"/>
  <c r="Y79" i="26"/>
  <c r="X100" i="26"/>
  <c r="X120" i="26"/>
  <c r="Y127" i="26"/>
  <c r="Y132" i="26"/>
  <c r="Y137" i="26"/>
  <c r="Y167" i="26"/>
  <c r="X99" i="26"/>
  <c r="Y108" i="26"/>
  <c r="Y143" i="26"/>
  <c r="Y161" i="26"/>
  <c r="Y165" i="26"/>
  <c r="L14" i="2"/>
  <c r="AC212" i="26" l="1"/>
  <c r="AC206" i="26"/>
  <c r="Y121" i="26"/>
  <c r="Y26" i="26"/>
  <c r="L182" i="26"/>
  <c r="M182" i="26" s="1"/>
  <c r="N182" i="26" s="1"/>
  <c r="O182" i="26" s="1"/>
  <c r="P182" i="26" s="1"/>
  <c r="Q182" i="26" s="1"/>
  <c r="R182" i="26" s="1"/>
  <c r="S182" i="26" s="1"/>
  <c r="T182" i="26" s="1"/>
  <c r="U183" i="26" s="1"/>
  <c r="V183" i="26" s="1"/>
  <c r="W183" i="26" s="1"/>
  <c r="AC200" i="26"/>
  <c r="Y24" i="26"/>
  <c r="Y31" i="26"/>
  <c r="Y32" i="26"/>
  <c r="Y19" i="26"/>
  <c r="Y120" i="26"/>
  <c r="Y15" i="26"/>
  <c r="Y100" i="26"/>
  <c r="Y101" i="26"/>
  <c r="Y118" i="26"/>
  <c r="X180" i="26"/>
  <c r="Y99" i="26"/>
  <c r="Y23" i="26"/>
  <c r="Y123" i="26"/>
  <c r="Y25" i="26"/>
  <c r="Y115" i="26"/>
  <c r="M10" i="2"/>
  <c r="W10" i="2"/>
  <c r="V10" i="2"/>
  <c r="U10" i="2"/>
  <c r="T10" i="2"/>
  <c r="S10" i="2"/>
  <c r="R10" i="2"/>
  <c r="Q10" i="2"/>
  <c r="P10" i="2"/>
  <c r="O10" i="2"/>
  <c r="N10" i="2"/>
  <c r="W11" i="2"/>
  <c r="V11" i="2"/>
  <c r="U11" i="2"/>
  <c r="T11" i="2"/>
  <c r="S11" i="2"/>
  <c r="R11" i="2"/>
  <c r="Q11" i="2"/>
  <c r="P11" i="2"/>
  <c r="O11" i="2"/>
  <c r="N11" i="2"/>
  <c r="M11" i="2"/>
  <c r="W12" i="2"/>
  <c r="V12" i="2"/>
  <c r="U12" i="2"/>
  <c r="T12" i="2"/>
  <c r="S12" i="2"/>
  <c r="R12" i="2"/>
  <c r="Q12" i="2"/>
  <c r="P12" i="2"/>
  <c r="O12" i="2"/>
  <c r="N12" i="2"/>
  <c r="M12" i="2"/>
  <c r="Y180" i="26" l="1"/>
  <c r="K197" i="26" s="1"/>
  <c r="K199" i="26" s="1"/>
  <c r="AB191" i="26"/>
  <c r="R14" i="2"/>
  <c r="S14" i="2"/>
  <c r="U14" i="2"/>
  <c r="X12" i="2"/>
  <c r="V14" i="2"/>
  <c r="T14" i="2"/>
  <c r="O14" i="2"/>
  <c r="W14" i="2"/>
  <c r="P14" i="2"/>
  <c r="X10" i="2"/>
  <c r="M14" i="2"/>
  <c r="AA30" i="2" s="1"/>
  <c r="Q14" i="2"/>
  <c r="X11" i="2"/>
  <c r="Z18" i="2"/>
  <c r="Z180" i="26" l="1"/>
  <c r="X184" i="26"/>
  <c r="X185" i="26" s="1"/>
  <c r="AC217" i="26"/>
  <c r="AC219" i="26" s="1"/>
  <c r="N14" i="2"/>
  <c r="AA31" i="2" s="1"/>
  <c r="X14" i="2"/>
  <c r="AA29" i="2"/>
  <c r="L16" i="2"/>
  <c r="M16" i="2" s="1"/>
  <c r="N16" i="2" s="1"/>
  <c r="O16" i="2" s="1"/>
  <c r="P16" i="2" s="1"/>
  <c r="Q16" i="2" s="1"/>
  <c r="R16" i="2" s="1"/>
  <c r="V223" i="26" l="1"/>
  <c r="V225" i="26" s="1"/>
  <c r="AC222" i="26"/>
  <c r="AA33" i="2"/>
  <c r="Z25" i="2"/>
  <c r="S16" i="2"/>
  <c r="T16" i="2" s="1"/>
  <c r="U16" i="2" s="1"/>
  <c r="V16" i="2" s="1"/>
  <c r="W16" i="2" s="1"/>
  <c r="AI2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Mokgadi Sono</author>
    <author>tc={8384FF0C-F985-451A-9123-DE1E3EC36E2F}</author>
    <author>tc={A56F191A-B363-4392-B037-E897916F4EEF}</author>
  </authors>
  <commentList>
    <comment ref="G10" authorId="0" shapeId="0" xr:uid="{7269451E-0AD2-4EE6-8F8C-976D72683600}">
      <text/>
    </comment>
    <comment ref="E11" authorId="1" shapeId="0" xr:uid="{8384FF0C-F985-451A-9123-DE1E3EC36E2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Corrections done after UIF Investigations by Risk Officials
</t>
      </text>
    </comment>
    <comment ref="G16" authorId="2" shapeId="0" xr:uid="{A56F191A-B363-4392-B037-E897916F4EE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Focus Outsourcing &amp; Contour Technology amounting to R383'345.27 written off after receiving detailed council item </t>
      </text>
    </comment>
  </commentList>
</comments>
</file>

<file path=xl/sharedStrings.xml><?xml version="1.0" encoding="utf-8"?>
<sst xmlns="http://schemas.openxmlformats.org/spreadsheetml/2006/main" count="1849" uniqueCount="533">
  <si>
    <t>ANNEXURE A</t>
  </si>
  <si>
    <t>Name of Municipality: Greater Tzaneen Municipality</t>
  </si>
  <si>
    <t>No</t>
  </si>
  <si>
    <t>Date ofdiscovery</t>
  </si>
  <si>
    <t xml:space="preserve">Date Reported to Accounting Officer </t>
  </si>
  <si>
    <t>Transaction details</t>
  </si>
  <si>
    <t>Person Liable (Official or Political Office Bearer)</t>
  </si>
  <si>
    <t>Type of Prohibited Expenditure</t>
  </si>
  <si>
    <t>Status</t>
  </si>
  <si>
    <t xml:space="preserve">Date of Payment </t>
  </si>
  <si>
    <t>Payment Number</t>
  </si>
  <si>
    <t xml:space="preserve">Description of Incident </t>
  </si>
  <si>
    <t>Vendor name</t>
  </si>
  <si>
    <t>UI</t>
  </si>
  <si>
    <t>DP</t>
  </si>
  <si>
    <t>CC</t>
  </si>
  <si>
    <t>TR</t>
  </si>
  <si>
    <t>P</t>
  </si>
  <si>
    <t>WO</t>
  </si>
  <si>
    <t>General comments</t>
  </si>
  <si>
    <t>. Bids advertised for less than the minimum required days(SCMU 28/2020)</t>
  </si>
  <si>
    <t>Electrical Department</t>
  </si>
  <si>
    <t>COMAF NO.</t>
  </si>
  <si>
    <t>COMAF DESCRIPTION.</t>
  </si>
  <si>
    <t>Contract Commencement date</t>
  </si>
  <si>
    <t>Contract Termination date</t>
  </si>
  <si>
    <t>Newly Identified CY 2023/24</t>
  </si>
  <si>
    <t>COMAF 10(1&amp;3)</t>
  </si>
  <si>
    <t>Bids advertised for less than the minimum required days(SCMU 28/2020)                                   Preference point system not used to allocate work to suppliers on the panel</t>
  </si>
  <si>
    <t>MM</t>
  </si>
  <si>
    <t>Corporate Serv.</t>
  </si>
  <si>
    <t xml:space="preserve">Comm </t>
  </si>
  <si>
    <t xml:space="preserve">BTO </t>
  </si>
  <si>
    <t>PED</t>
  </si>
  <si>
    <t>Electrical Servi.</t>
  </si>
  <si>
    <t>Engineering Serv.</t>
  </si>
  <si>
    <t>Q1</t>
  </si>
  <si>
    <t>Apr 2025 Amount</t>
  </si>
  <si>
    <t>May 2025 Amount</t>
  </si>
  <si>
    <t>June 2025 Amount</t>
  </si>
  <si>
    <t>Bids advertised for less than the minimum required days(SCMU 26/2021)                                   Preference point system not used to allocate work to suppliers on the panel</t>
  </si>
  <si>
    <t>MASHP (INSTALLATION OF FENCE VARIOUS MINI SUB-STATION) 8564 RETENTION PAYOUT</t>
  </si>
  <si>
    <t>Engineering Services</t>
  </si>
  <si>
    <t>Irregular Register 2025/2026</t>
  </si>
  <si>
    <t>Register of Irregular Expenditure 2025/2026</t>
  </si>
  <si>
    <t>MASHP (8597) HIGHMAST KHUJWANA -RETENTION PAYOUT</t>
  </si>
  <si>
    <t>28/07/2025</t>
  </si>
  <si>
    <t>15/34716</t>
  </si>
  <si>
    <t>July 2025 Amount</t>
  </si>
  <si>
    <t>Aug 2025 Amount</t>
  </si>
  <si>
    <t>Sept 2025 Amount</t>
  </si>
  <si>
    <t>Oct 2025 Amount</t>
  </si>
  <si>
    <t>Nov 2025 Amount</t>
  </si>
  <si>
    <t>Dec 2025 Amount</t>
  </si>
  <si>
    <t>Jan 2026 Amount</t>
  </si>
  <si>
    <t>Feb 2026 Amount</t>
  </si>
  <si>
    <t>Mar 2026 Amount</t>
  </si>
  <si>
    <t>15/34715</t>
  </si>
  <si>
    <t>BUKUTA BK (POTHOLES REPAIRS -NKOWA NKOWA ) -148</t>
  </si>
  <si>
    <t>11/07/2025</t>
  </si>
  <si>
    <t>15/34455</t>
  </si>
  <si>
    <t>Total Amount YTD  JUNE 2026</t>
  </si>
  <si>
    <t>PREPARED BY: ____________________________________________</t>
  </si>
  <si>
    <t>VERIFIED BY: _____________________________________________</t>
  </si>
  <si>
    <t>APPROVED BY: _____________________________________________</t>
  </si>
  <si>
    <t>Irregular 2</t>
  </si>
  <si>
    <t>Register of Irregular Expenditure 2024/2025</t>
  </si>
  <si>
    <t>Irregular Register 2024/2025</t>
  </si>
  <si>
    <t>July 2024 Amount</t>
  </si>
  <si>
    <t>Aug 2024 Amount</t>
  </si>
  <si>
    <t>Sept 2024 Amount</t>
  </si>
  <si>
    <t>Oct 2024 Amount</t>
  </si>
  <si>
    <t>Nov 2024 Amount</t>
  </si>
  <si>
    <t>Dec 2024 Amount</t>
  </si>
  <si>
    <t>Jan 2025 Amount</t>
  </si>
  <si>
    <t>Feb 2025 Amount</t>
  </si>
  <si>
    <t>Mar 2025 Amount</t>
  </si>
  <si>
    <t>Total Amount YTD  JUNE 2025</t>
  </si>
  <si>
    <t>Written Off 21/08/2025</t>
  </si>
  <si>
    <t>Closing Balance</t>
  </si>
  <si>
    <t>KEDIBONE CONSTRUCTION (EBERNEZER 33KV LINE PH4)</t>
  </si>
  <si>
    <t>01/06/2023</t>
  </si>
  <si>
    <t>30/06/2024</t>
  </si>
  <si>
    <t>12/07/2024</t>
  </si>
  <si>
    <t>15/26309</t>
  </si>
  <si>
    <t>OMPHILE ELECTRICAL (DUIWESKLOOF 33KV LINE PH2) 8480</t>
  </si>
  <si>
    <t>17/01/2024</t>
  </si>
  <si>
    <t>18/06/2024</t>
  </si>
  <si>
    <t>15/26306</t>
  </si>
  <si>
    <t>NTIVOMBANGO CONSTRUCTION (NEW ORLENDS 11KV LINE PH2) 6322</t>
  </si>
  <si>
    <t>16/10/2023</t>
  </si>
  <si>
    <t>16/02/2024</t>
  </si>
  <si>
    <t>15/26308</t>
  </si>
  <si>
    <t>RIVISI ELECTRICAL (MUGWAZENI VILLAGE) 8493</t>
  </si>
  <si>
    <t>15/08/2023</t>
  </si>
  <si>
    <t>15/02/2024</t>
  </si>
  <si>
    <t>25/07/2024</t>
  </si>
  <si>
    <t>15/26140</t>
  </si>
  <si>
    <t>OTS ELECTRICAL (MOKHWATHI VILLAGE) 8492</t>
  </si>
  <si>
    <t>15/09/2023</t>
  </si>
  <si>
    <t>14/01/2024</t>
  </si>
  <si>
    <t>01/08/2024</t>
  </si>
  <si>
    <t>15/26804</t>
  </si>
  <si>
    <t>MOSEKGO CIVIL CONSTRUCTION (SUPPLY AND INSTALLATION OF FENCE VARIOUS MINI SUB-STATION)  8564</t>
  </si>
  <si>
    <t>14/12/2023</t>
  </si>
  <si>
    <t>15/08/2024</t>
  </si>
  <si>
    <t>15/27016</t>
  </si>
  <si>
    <t>RM MASHABA (REPLACEMENT BREAKERS LETSITELE MAIN) 8458</t>
  </si>
  <si>
    <t>01/01/2024</t>
  </si>
  <si>
    <t>22/08/2024</t>
  </si>
  <si>
    <t>15/27150</t>
  </si>
  <si>
    <t xml:space="preserve">ASPIRE SAFETY CONSULTANTS (REHABILITATION OF MAIN CBD STREET IN LETSITELE) -8504                                                                                     </t>
  </si>
  <si>
    <t>01/03/2024</t>
  </si>
  <si>
    <t>15/27154</t>
  </si>
  <si>
    <t>Newly Ident+C26:K36ified CY 2023/24</t>
  </si>
  <si>
    <t>MALEBOTI CONSTRUCTION (MANDLAKADZI VILLAGE) 8491</t>
  </si>
  <si>
    <t>01/11/2023</t>
  </si>
  <si>
    <t>30/04/2024</t>
  </si>
  <si>
    <t>13/08/2024</t>
  </si>
  <si>
    <t>15/26919</t>
  </si>
  <si>
    <t>VOLTEX-LIGHTNING STRUCTURES (Cession to Kwanano) HIGHMAST SHILUVANE                           -8582</t>
  </si>
  <si>
    <t>03/07/2024</t>
  </si>
  <si>
    <t>15/26225</t>
  </si>
  <si>
    <t>15/26226</t>
  </si>
  <si>
    <t>VOLTEX-LIGHTNING STRUCTURES (Cession to Kwanano) HIGHMAST HWEETJI                           -8582</t>
  </si>
  <si>
    <t>15/26227</t>
  </si>
  <si>
    <t>ZERO FAKE TRADING ENTERPRISE  HIGHMAST BURGERSDORP                                          -8582</t>
  </si>
  <si>
    <t>15/26925</t>
  </si>
  <si>
    <t>VOLTEX-LIGHTNING STRUCTURES (Cession to Zero Fake Trading Enterprise)   HIGHMAST BURGERSDORP                                      -8582</t>
  </si>
  <si>
    <t>15/26930</t>
  </si>
  <si>
    <t>VOLTEX-LIGHTNING STRUCTURES (Cession to Nhletelo and Ritswalo Projects)   HIGHMAST MOHLAKONG                                      -8582</t>
  </si>
  <si>
    <t>15/26929</t>
  </si>
  <si>
    <t>KHAKHI CONSTRUCTION CC -  HIGHMAST PETANENGE                                      -8582</t>
  </si>
  <si>
    <t>16/08/2024</t>
  </si>
  <si>
    <t>15/27020</t>
  </si>
  <si>
    <t>VOLTEX-LIGHTNING STRUCTURES (Cession to KHAKHI CONSTRUCTION CC)   HIGHMAST PETANENGE                                     -8582</t>
  </si>
  <si>
    <t>23/08/2024</t>
  </si>
  <si>
    <t>15/27192</t>
  </si>
  <si>
    <t>SEMODI TRADING    HIGHMAST WISANI                                               -8582</t>
  </si>
  <si>
    <t>15/27166</t>
  </si>
  <si>
    <t>VOLTEX-LIGHTNING STRUCTURES (Cession to SEMODI TRADING)   HIGHMAST WISANI                                                -8582</t>
  </si>
  <si>
    <t>15/27167</t>
  </si>
  <si>
    <t>VOLTEX-LIGHTNING STRUCTURES (Cession to REMS MAMS   HIGHMAST MAWA BLOCK                                                -8582</t>
  </si>
  <si>
    <t>15/27357</t>
  </si>
  <si>
    <t>06/09/2024</t>
  </si>
  <si>
    <t>15/27533</t>
  </si>
  <si>
    <t>GUMELE GENERAL DEALER - 8582 ( HIGHMAST GA WALLY)</t>
  </si>
  <si>
    <t>15/27546</t>
  </si>
  <si>
    <t>VOLTEX-LIGHTNING STRUCTURES (Cession to GUMELE GENERAL DEALER AND PROJECTS)   -HIGHMAST GA WALLY                                        -8583</t>
  </si>
  <si>
    <t>09/09/2024</t>
  </si>
  <si>
    <t>15/27560</t>
  </si>
  <si>
    <t>MADUMELANI CONSTRUCTION -8582  (HIGHMAST HWEETJI)</t>
  </si>
  <si>
    <t>19/09/2024</t>
  </si>
  <si>
    <t>15/27725</t>
  </si>
  <si>
    <t>REI PLANT HIRE - 8582 (HIGHMAST MOLEKETLA)</t>
  </si>
  <si>
    <t>03/09/2024</t>
  </si>
  <si>
    <t>15/27385</t>
  </si>
  <si>
    <t>KEDIBONE CONSTRUCTION (RIKHOTSO VILLAGE) 8494</t>
  </si>
  <si>
    <t>20/09/2024</t>
  </si>
  <si>
    <t>15/27802</t>
  </si>
  <si>
    <t>Bids advertised for less than the minimum required days(SCMU 25/2021)                                   Preference point system not used to allocate work to suppliers on the panel</t>
  </si>
  <si>
    <t>RM MASHABA - 8588 (STROM WATER MAN &amp; REGRAVELLING - MABUSHE HIGH SCHOOL ROAD)</t>
  </si>
  <si>
    <t>30/08/2024</t>
  </si>
  <si>
    <t>15/27347</t>
  </si>
  <si>
    <t>Engineering Services Department</t>
  </si>
  <si>
    <t xml:space="preserve">JTZ FAMILY TRADING ENTERPRISE - 8595 (STORMWATER MAINTENANCE SEBONE PRIMARY SCHOOL) </t>
  </si>
  <si>
    <t>15/27539</t>
  </si>
  <si>
    <t>THUSANANI CONSTRUCTION &amp; CLEANING - 8591 (REGRAVELLING THAKO TO SEFOLWE)</t>
  </si>
  <si>
    <t>15/27384</t>
  </si>
  <si>
    <t>24/10/2024</t>
  </si>
  <si>
    <t>15/28591</t>
  </si>
  <si>
    <t>REM MAMS - 8582 ( HIGHMAST MAWA BLOCK)</t>
  </si>
  <si>
    <t>03/10/2024</t>
  </si>
  <si>
    <t>15/28069</t>
  </si>
  <si>
    <t>REI PLANT HIRE - HIGHMAST MOLEKETLA (RETENTION PAYOUT)</t>
  </si>
  <si>
    <t>07/10/2024</t>
  </si>
  <si>
    <t>15/28168</t>
  </si>
  <si>
    <t>REI PLANT HIRE - HIGHMAST MANDLAKAZI (RETENTION PAYOUT)</t>
  </si>
  <si>
    <t>15/28169</t>
  </si>
  <si>
    <t>THEUWEDI TRADING ENTERPRISE ELECTRIFICATION OF NKOMANI RETENTION (RETENTION PAYOUT)</t>
  </si>
  <si>
    <t>05/10/2024</t>
  </si>
  <si>
    <t>15/28162</t>
  </si>
  <si>
    <t>04/10/2024</t>
  </si>
  <si>
    <t>15/28156</t>
  </si>
  <si>
    <t>28/11/2024</t>
  </si>
  <si>
    <t>15/29452</t>
  </si>
  <si>
    <t>13/11/2024</t>
  </si>
  <si>
    <t>15/29027</t>
  </si>
  <si>
    <t>18/11/2024</t>
  </si>
  <si>
    <t>15/29099</t>
  </si>
  <si>
    <t>20/11/2024</t>
  </si>
  <si>
    <t>15/29155</t>
  </si>
  <si>
    <t>KWANANO TRADING (SHILUVANI HIGH MAST) 8582</t>
  </si>
  <si>
    <t>15/29095</t>
  </si>
  <si>
    <t>KWANANO TRADING (SHILUVANI HIGH MAST) 8582 RETENTION PAYOUT</t>
  </si>
  <si>
    <t>15/29096</t>
  </si>
  <si>
    <t>23/12/2024</t>
  </si>
  <si>
    <t>15/30156</t>
  </si>
  <si>
    <t>PICABIZ ( RETROFITTING STREET HIGHMAST LIGHTS TZANEEN ACQUAPARK) 6271</t>
  </si>
  <si>
    <t>17/07/2024</t>
  </si>
  <si>
    <t>19/12/2024</t>
  </si>
  <si>
    <t>15/29879</t>
  </si>
  <si>
    <t>MMIRWA (THABINE VILLAGE) 8496</t>
  </si>
  <si>
    <t>21/01/2025</t>
  </si>
  <si>
    <t>15/30493</t>
  </si>
  <si>
    <t>RIVISI ELECTRICAL (MUGWAZENI VILLAGE) 8493 RETENTION PAYOUT</t>
  </si>
  <si>
    <t>17/01/2025</t>
  </si>
  <si>
    <t>15/30458</t>
  </si>
  <si>
    <t>POWER TECH GROUP</t>
  </si>
  <si>
    <t>15/01/2025</t>
  </si>
  <si>
    <t>15/30385</t>
  </si>
  <si>
    <t>VUNENE MIRA</t>
  </si>
  <si>
    <t>15/30386</t>
  </si>
  <si>
    <t>Previously Identified PY 2021/22</t>
  </si>
  <si>
    <t>15(2)</t>
  </si>
  <si>
    <t>Bids not advertised for minimum number of days</t>
  </si>
  <si>
    <t>MOLEBOGENG TRADING ENTERPRISE</t>
  </si>
  <si>
    <t>01/12/2021</t>
  </si>
  <si>
    <t>30/11/2024</t>
  </si>
  <si>
    <t>27/02/2025</t>
  </si>
  <si>
    <t>15/31306</t>
  </si>
  <si>
    <t>Bids not advertised for a minimum required number of days- no information supproted the tender being advertised for a shorter period of time</t>
  </si>
  <si>
    <t>Community Services</t>
  </si>
  <si>
    <t>15/31317</t>
  </si>
  <si>
    <t>ANAKA GROUP</t>
  </si>
  <si>
    <t>01/01/2022</t>
  </si>
  <si>
    <t>31/12/2024</t>
  </si>
  <si>
    <t>04/02/2025</t>
  </si>
  <si>
    <t>15/30805</t>
  </si>
  <si>
    <t>Corporate Services</t>
  </si>
  <si>
    <t>15/30804</t>
  </si>
  <si>
    <t>VOLTEX LIGHTING STRUCTURES  (CESSION TO MASHP) 8597 HIGHMAST KHUJWANA</t>
  </si>
  <si>
    <t>12/02/2025</t>
  </si>
  <si>
    <t>15/30994</t>
  </si>
  <si>
    <t>MOEPENG TRADING ENTERPRISE (POTHOLES REPAIRS) -148</t>
  </si>
  <si>
    <t>07/02/2025</t>
  </si>
  <si>
    <t>15/30933</t>
  </si>
  <si>
    <t>15/30934</t>
  </si>
  <si>
    <t>21/02/2025</t>
  </si>
  <si>
    <t>15/31224</t>
  </si>
  <si>
    <t xml:space="preserve">OMUHLE TRADING (  (MAFARANA VILLAGE HIGH MAST) 8597 </t>
  </si>
  <si>
    <t>15/30995</t>
  </si>
  <si>
    <t>28/02/2025</t>
  </si>
  <si>
    <t>15/31292</t>
  </si>
  <si>
    <t>15/30999</t>
  </si>
  <si>
    <t>VOLTEX LIGHTING STRUCTURES  /CESSION TO OMUHLE TRADING (MAFARANA VILLAGE HIGH MAST) 8597</t>
  </si>
  <si>
    <t>15/30996</t>
  </si>
  <si>
    <t>VOLTEX LIGHTING STRUCTURES  /CESSION TO BOULDERS INVESTMENTS (MOKGOLOBOTHO HIGH MAST) 8597</t>
  </si>
  <si>
    <t>26/02/2025</t>
  </si>
  <si>
    <t>15/31283</t>
  </si>
  <si>
    <t>DJ LE ROUX T/A CRANE HIRE LIMPOPO</t>
  </si>
  <si>
    <t>15/29381</t>
  </si>
  <si>
    <t>06/03/2025</t>
  </si>
  <si>
    <t>15/31502</t>
  </si>
  <si>
    <t>15/31503</t>
  </si>
  <si>
    <t>31/03/2025</t>
  </si>
  <si>
    <t>15/32056</t>
  </si>
  <si>
    <t>15/32057</t>
  </si>
  <si>
    <t>27/03/2025</t>
  </si>
  <si>
    <t>15/31976</t>
  </si>
  <si>
    <t>15/31977</t>
  </si>
  <si>
    <t>Rikatec (Pty) Ltd</t>
  </si>
  <si>
    <t>11/08/2023</t>
  </si>
  <si>
    <t>30/09/2025</t>
  </si>
  <si>
    <t>15/28015</t>
  </si>
  <si>
    <t>15/28016</t>
  </si>
  <si>
    <t>04/03/2025</t>
  </si>
  <si>
    <t>15/31504</t>
  </si>
  <si>
    <t>24/06/2025</t>
  </si>
  <si>
    <t>15/26105</t>
  </si>
  <si>
    <t>22/10/2025</t>
  </si>
  <si>
    <t>15/28514</t>
  </si>
  <si>
    <t xml:space="preserve"> MAKASANA CONSTRUCTION - MAINT TARRED ROAD HAERNERTSBURG (148)</t>
  </si>
  <si>
    <t>15/07/2022</t>
  </si>
  <si>
    <t>28/05/2025</t>
  </si>
  <si>
    <t>15/33191</t>
  </si>
  <si>
    <t>NDONI PROP - MAINT TARRED ROAD LETSITELE (148)</t>
  </si>
  <si>
    <t>16/05/2025</t>
  </si>
  <si>
    <t>15/33027</t>
  </si>
  <si>
    <t>MASH P - MAINT TARRED ROAD LENYENYE (148)</t>
  </si>
  <si>
    <t>15/33028</t>
  </si>
  <si>
    <t>ZERO FAKE ENTREP -HIGHMAST LIGHTS BURGERSDORP (8582)RETENTION PAYOUT</t>
  </si>
  <si>
    <t>01/11/2024</t>
  </si>
  <si>
    <t>23/05/2025</t>
  </si>
  <si>
    <t>15/33128</t>
  </si>
  <si>
    <t>GUMELE GENERAL DEALER - 8582 ( HIGHMAST GA WALLY) -RETENTION PAYOUT</t>
  </si>
  <si>
    <t>01/10/2024</t>
  </si>
  <si>
    <t>15/33147</t>
  </si>
  <si>
    <t>OTS ELECTRICAL - HIGHMAST (MOKHWATHI VILLAGE) 8492</t>
  </si>
  <si>
    <t>30/05/2025</t>
  </si>
  <si>
    <t>15/33242</t>
  </si>
  <si>
    <t>OMPHILE ELECTR ELEC PUSELA 11KV FEEDER LINE (RETENTION PAYOUT)</t>
  </si>
  <si>
    <t>26/05/2025</t>
  </si>
  <si>
    <t>15/33154</t>
  </si>
  <si>
    <t>MOSEKGO CIVIL CONS MINI SUB STATIONS TZANEEN (8564)-(RETENTION PAYOUT)</t>
  </si>
  <si>
    <t>15/33223</t>
  </si>
  <si>
    <t>NTIVOMBANGO CONSTRUCTION (NEW ORLENDS 11KV LINE PH2) 6322 (RETENTION PAYOUT)</t>
  </si>
  <si>
    <t>15/33254</t>
  </si>
  <si>
    <t>MALEBOTI CONSTRUCTION (MANDLAKADZI VILLAGE) 8491-(RETENTION PAYOUT)</t>
  </si>
  <si>
    <t>15/33255</t>
  </si>
  <si>
    <t>KEDIBONE CONSTRUCTION (EBERNEZER 33KV LINE PH4)-(RETENTION PAYOUT)</t>
  </si>
  <si>
    <t>15/33155</t>
  </si>
  <si>
    <t>15/33243</t>
  </si>
  <si>
    <t>15/33156</t>
  </si>
  <si>
    <t>RM MASHABA (REPLACEMENT BREAKERS LETSITELE MAIN) 8458 (RETENTION PAYOUT)</t>
  </si>
  <si>
    <t>18/06/2025</t>
  </si>
  <si>
    <t>15/33706</t>
  </si>
  <si>
    <t>13/11/2025</t>
  </si>
  <si>
    <t>15/28909</t>
  </si>
  <si>
    <t>Engineering Services Dept</t>
  </si>
  <si>
    <t>15/29932</t>
  </si>
  <si>
    <t>26/07/2024</t>
  </si>
  <si>
    <t>15/26558</t>
  </si>
  <si>
    <t>15/26559</t>
  </si>
  <si>
    <t>7(1-3)</t>
  </si>
  <si>
    <t>Inconsistencies in the compliance requirements</t>
  </si>
  <si>
    <t>GEORGE B SECURITY</t>
  </si>
  <si>
    <t>01/09/2021</t>
  </si>
  <si>
    <t>31/08/2024</t>
  </si>
  <si>
    <t>15/26562</t>
  </si>
  <si>
    <t>Non-compliance with SCM Regulation Sec 27(2)(a), Sec 112(1) MFMA, Paragraph 24(1) &amp;(2) of the SCM policy, SCM Regulation 28(1) (a) (i)</t>
  </si>
  <si>
    <t>15/26563</t>
  </si>
  <si>
    <t>15/26564</t>
  </si>
  <si>
    <t>15/26561</t>
  </si>
  <si>
    <t>15/26792</t>
  </si>
  <si>
    <t>15/26793</t>
  </si>
  <si>
    <t>Bids not advertised for minimum number of days SCMU 09/2021</t>
  </si>
  <si>
    <t>28/08/2024</t>
  </si>
  <si>
    <t>15/27217</t>
  </si>
  <si>
    <t>Bids not advertised for minimum number of days SCMU 01/2023</t>
  </si>
  <si>
    <t>15/27218</t>
  </si>
  <si>
    <t>15/27219</t>
  </si>
  <si>
    <t>Inconsistencies in the compliance requirements SCMU 01/2021</t>
  </si>
  <si>
    <t>15/27224</t>
  </si>
  <si>
    <t>15/27223</t>
  </si>
  <si>
    <t>15/27225</t>
  </si>
  <si>
    <t>15/27226</t>
  </si>
  <si>
    <t>Bids not advertised for minimum number of days SCMU 04/2021</t>
  </si>
  <si>
    <t>15/27343</t>
  </si>
  <si>
    <t>15/27344</t>
  </si>
  <si>
    <t>Previously Identified</t>
  </si>
  <si>
    <t>SCMU 19/2020</t>
  </si>
  <si>
    <t>Eternity Star Investment (ESI) - Upgrading of Pharare to Moseanoka Road)</t>
  </si>
  <si>
    <t>28/01/2021</t>
  </si>
  <si>
    <t>22/07/2024</t>
  </si>
  <si>
    <t>08/08/2024</t>
  </si>
  <si>
    <t>15/26907</t>
  </si>
  <si>
    <t>NHLETELO AND RITSWALO PROJECTS -  HIGHMAST MOHLAKONG                                      -8582</t>
  </si>
  <si>
    <t>14/08/2024</t>
  </si>
  <si>
    <t>15/26924</t>
  </si>
  <si>
    <t>26/09/2024</t>
  </si>
  <si>
    <t>15/27898</t>
  </si>
  <si>
    <t>15/27914</t>
  </si>
  <si>
    <t>27/09/2024</t>
  </si>
  <si>
    <t>15/27947</t>
  </si>
  <si>
    <t>15/27899</t>
  </si>
  <si>
    <t>15/27900</t>
  </si>
  <si>
    <t>15/27905</t>
  </si>
  <si>
    <t>15/27907</t>
  </si>
  <si>
    <t>25/10/2024</t>
  </si>
  <si>
    <t>15/28632</t>
  </si>
  <si>
    <t>15/28631</t>
  </si>
  <si>
    <t>15/28633</t>
  </si>
  <si>
    <t>15/28104</t>
  </si>
  <si>
    <t>15/28103</t>
  </si>
  <si>
    <t>NHLETELO AND RITSWALO PROJECTS -  HIGHMAST MOHLAKONG                                      -8582 (RETENTION PAYOUT)</t>
  </si>
  <si>
    <t>15/28170</t>
  </si>
  <si>
    <t>26/11/2024</t>
  </si>
  <si>
    <t>15/29235</t>
  </si>
  <si>
    <t>25/11/2024</t>
  </si>
  <si>
    <t>15/29236</t>
  </si>
  <si>
    <t>05/11/2024</t>
  </si>
  <si>
    <t>15/28844</t>
  </si>
  <si>
    <t>15/28796</t>
  </si>
  <si>
    <t>29/11/2024</t>
  </si>
  <si>
    <t>15/29389</t>
  </si>
  <si>
    <t>15/29390</t>
  </si>
  <si>
    <t>08/11/2024</t>
  </si>
  <si>
    <t>15/28963</t>
  </si>
  <si>
    <t>20/12/2024</t>
  </si>
  <si>
    <t>15/29939</t>
  </si>
  <si>
    <t>15/29937</t>
  </si>
  <si>
    <t>15/29888</t>
  </si>
  <si>
    <t>15/29928</t>
  </si>
  <si>
    <t>24/01/2025</t>
  </si>
  <si>
    <t>15/30526</t>
  </si>
  <si>
    <t>MOEPENG TRADING ENTERPRISE ( RETROFITTING STREET LIGHTS TZANEEN CBD)6271</t>
  </si>
  <si>
    <t>29/06/2024</t>
  </si>
  <si>
    <t>24/12/2024</t>
  </si>
  <si>
    <t>15/30234</t>
  </si>
  <si>
    <t>27/01/2025</t>
  </si>
  <si>
    <t>15/30588</t>
  </si>
  <si>
    <t>15/30589</t>
  </si>
  <si>
    <t>15/30419</t>
  </si>
  <si>
    <t>15/30420</t>
  </si>
  <si>
    <t>19/03/2025</t>
  </si>
  <si>
    <t>15/31836</t>
  </si>
  <si>
    <t>NHLETELO AND RITSWALO PROJECTS -  HIGHMAST MOHLAKONG                                      -8582  (RETENTION PAYOUT)</t>
  </si>
  <si>
    <t>15/33241</t>
  </si>
  <si>
    <t>ZERBACRAFT  ELEC MANORVLEI 11KV FEEDER LINE (RETENTION PAYOUT)</t>
  </si>
  <si>
    <t>15/33153</t>
  </si>
  <si>
    <t>GESHOM CONSTRUC</t>
  </si>
  <si>
    <t>15/33157</t>
  </si>
  <si>
    <t>MACHAWANA ENT</t>
  </si>
  <si>
    <t>29/05/2025</t>
  </si>
  <si>
    <t>15/33220</t>
  </si>
  <si>
    <t>KEDIBONE CONSTRUCTION (RIKHOTSO VILLAGE)-(RETENTION PAYOUT)</t>
  </si>
  <si>
    <t>26/06/2025</t>
  </si>
  <si>
    <t>15/33977</t>
  </si>
  <si>
    <t>30/06/2025</t>
  </si>
  <si>
    <t>15/34258</t>
  </si>
  <si>
    <t>RIKATEC (Pty) Ltd - VEHICLE MONITORING,TRACKING DEVICES AND FLEET MANAGEMENT SYSTEM</t>
  </si>
  <si>
    <t>20/03/2025</t>
  </si>
  <si>
    <t>15/31882</t>
  </si>
  <si>
    <t>15/34245</t>
  </si>
  <si>
    <t>17/12/2024</t>
  </si>
  <si>
    <t>15/29813</t>
  </si>
  <si>
    <t>15/33973</t>
  </si>
  <si>
    <t>15/33972</t>
  </si>
  <si>
    <t>Bids advertised for less than the minimum required days</t>
  </si>
  <si>
    <t>Mod Hope (Valuation Roll)</t>
  </si>
  <si>
    <t>15/28005</t>
  </si>
  <si>
    <t>15/30193</t>
  </si>
  <si>
    <t>10/06/2025</t>
  </si>
  <si>
    <t>15/33502</t>
  </si>
  <si>
    <t>09/05/2025</t>
  </si>
  <si>
    <t>15/32882</t>
  </si>
  <si>
    <t>Corporate Services Department</t>
  </si>
  <si>
    <t>21/05/2025</t>
  </si>
  <si>
    <t>15/33080</t>
  </si>
  <si>
    <t>05/03/2025</t>
  </si>
  <si>
    <t>28/03/2025</t>
  </si>
  <si>
    <t>15/29933</t>
  </si>
  <si>
    <t>14/02/2025</t>
  </si>
  <si>
    <t>15/31036</t>
  </si>
  <si>
    <t>15/31051</t>
  </si>
  <si>
    <t>MACHAWANA ENT - Retention Payout</t>
  </si>
  <si>
    <t>18/03/2025</t>
  </si>
  <si>
    <t>15/31800</t>
  </si>
  <si>
    <t>Lefamafa Electrical - Retention Payout</t>
  </si>
  <si>
    <t>12/03/2025</t>
  </si>
  <si>
    <t>15/31716</t>
  </si>
  <si>
    <t>MADUMELANI CONSTRUCTION -8582  (HIGHMAST HWEETJI) - Retention Payout</t>
  </si>
  <si>
    <t>26/03/2025</t>
  </si>
  <si>
    <t>15/31924</t>
  </si>
  <si>
    <t>Bids not advertised for minimum number of days - SCMU 25</t>
  </si>
  <si>
    <t>Mega Works Tradin Ent- Retention Payout</t>
  </si>
  <si>
    <t>17/04/2025</t>
  </si>
  <si>
    <t>15/32520</t>
  </si>
  <si>
    <t>15/32485</t>
  </si>
  <si>
    <t>28/06/2025</t>
  </si>
  <si>
    <t>15/34147</t>
  </si>
  <si>
    <t>Rikatec</t>
  </si>
  <si>
    <t>11/08/2024</t>
  </si>
  <si>
    <t>17/07/2025</t>
  </si>
  <si>
    <t>15/34520</t>
  </si>
  <si>
    <t>Duplication</t>
  </si>
  <si>
    <t>ANAKA</t>
  </si>
  <si>
    <t>Q2</t>
  </si>
  <si>
    <t>Q3</t>
  </si>
  <si>
    <t>Q4</t>
  </si>
  <si>
    <t>TOTAL</t>
  </si>
  <si>
    <t>O/B</t>
  </si>
  <si>
    <t>035/078/1313</t>
  </si>
  <si>
    <t>Amount</t>
  </si>
  <si>
    <t>SCMU</t>
  </si>
  <si>
    <t>Invoice Number</t>
  </si>
  <si>
    <t>KWANANO TRADING (VEGETATION CONTROL 11 &amp; 33 KV LINE TZANEEN)ORDER</t>
  </si>
  <si>
    <t>p</t>
  </si>
  <si>
    <t>MASHP (INSTALLATION OF FENCE VARIOUS MINI SUB-STATION) 8564</t>
  </si>
  <si>
    <t>MALOKA MACHABA (POTHOLE REPAIRS)-148</t>
  </si>
  <si>
    <t>RIKATEC (Pty) Ltd</t>
  </si>
  <si>
    <t xml:space="preserve">BOULDERS INVESTMENTS </t>
  </si>
  <si>
    <t>ASPIRE SAFETY CONSULTANTS</t>
  </si>
  <si>
    <t>SCMU 28/2020</t>
  </si>
  <si>
    <t>SCMU 26/2021</t>
  </si>
  <si>
    <t>SCM 28/2020</t>
  </si>
  <si>
    <t>01/11/2020</t>
  </si>
  <si>
    <t>30/06/2023</t>
  </si>
  <si>
    <t>28/08/2025</t>
  </si>
  <si>
    <t>26/08/2025</t>
  </si>
  <si>
    <t>18/08/2025</t>
  </si>
  <si>
    <t>22/03/2023</t>
  </si>
  <si>
    <t>29/06/2023</t>
  </si>
  <si>
    <t>31/05/2024</t>
  </si>
  <si>
    <t>07/08/2025</t>
  </si>
  <si>
    <t>INV0825</t>
  </si>
  <si>
    <t>15\35442</t>
  </si>
  <si>
    <t>INV 00003</t>
  </si>
  <si>
    <t>15/35340</t>
  </si>
  <si>
    <t>002/2025</t>
  </si>
  <si>
    <t>15/35155</t>
  </si>
  <si>
    <t>INV 003</t>
  </si>
  <si>
    <t>15/34913</t>
  </si>
  <si>
    <t>EROL CONSTRUCTION AND PROJECT (HIGHMAST XIHOKO) - 8488</t>
  </si>
  <si>
    <t>SCMU 25/2021</t>
  </si>
  <si>
    <t>MARUNGANE PROJECTS (CONSTRUC OF GA CHULTZ BRIDGE) - 1262 RETENTION PAYOUT</t>
  </si>
  <si>
    <t>Register of Fruitless and Wasteful Expenditure 2025/2026</t>
  </si>
  <si>
    <t>GREATER TZANEEN MUNICIPALITY</t>
  </si>
  <si>
    <t>ANNEXURE B</t>
  </si>
  <si>
    <t xml:space="preserve">NOTE 46 </t>
  </si>
  <si>
    <t>LEAD SCHEDULE:   IRREGULAR EXPENDITURE</t>
  </si>
  <si>
    <t>2024/2025</t>
  </si>
  <si>
    <t>2023/2024</t>
  </si>
  <si>
    <t>2022/2023</t>
  </si>
  <si>
    <t>2021/2022</t>
  </si>
  <si>
    <t>2020/2021</t>
  </si>
  <si>
    <t>2019/2022</t>
  </si>
  <si>
    <t>Add: Irregular expenditure - current year</t>
  </si>
  <si>
    <t xml:space="preserve">Irregular Expenditure- Prior Year </t>
  </si>
  <si>
    <t>Irregular expenditure expenditure written off (2015/2016)</t>
  </si>
  <si>
    <t>Irregular expenditure expenditure written off (2016/2017)</t>
  </si>
  <si>
    <t>Irregular expenditure expenditure written off (2017/2018)</t>
  </si>
  <si>
    <t>Add: Irregular expenditure - 2018/2019</t>
  </si>
  <si>
    <t>Irregular expenditure expenditure written off (2018/2019)</t>
  </si>
  <si>
    <t>Irregular expenditure expenditure written off (2019/2020)</t>
  </si>
  <si>
    <t>Irregular expenditure expenditure written off (2020/2021)</t>
  </si>
  <si>
    <t>Irregular expenditure expenditure written off (2021/2022)</t>
  </si>
  <si>
    <t>Irregular expenditure expenditure written off (2022/2023)</t>
  </si>
  <si>
    <t>Irregular expenditure expenditure written off (2023/2024)</t>
  </si>
  <si>
    <t>Irregular expenditure expenditure written off (2024/2025)</t>
  </si>
  <si>
    <t>Irregular expenditure expenditure awaiting write off/investigation</t>
  </si>
  <si>
    <t>General Ledger Votes:</t>
  </si>
  <si>
    <t>COMPILED:</t>
  </si>
  <si>
    <t>Senior Accountant: Expenditure</t>
  </si>
  <si>
    <t>REVIEWED:</t>
  </si>
  <si>
    <t>Manager: Expenditure</t>
  </si>
  <si>
    <t>APPROVED BY:</t>
  </si>
  <si>
    <t>Chief Financial Officer</t>
  </si>
  <si>
    <t>2025/2026 ANNUAL FINANCIAL STATEMENTS</t>
  </si>
  <si>
    <t>Opening Balance 2025/2026</t>
  </si>
  <si>
    <t>Irregular expenditure expenditure written off (2025/2026)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</si>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</sst>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yyyy\-mm\-dd;@"/>
    <numFmt numFmtId="165" formatCode="_(* #,##0.00_);_(* \(#,##0.00\);_(* &quot;-&quot;_);_(@_)"/>
    <numFmt numFmtId="166" formatCode="&quot;R&quot;\ #,##0"/>
    <numFmt numFmtId="167" formatCode="_ * #,##0_ ;_ * \-#,##0_ ;_ * &quot;-&quot;??_ ;_ @_ "/>
    <numFmt numFmtId="168" formatCode="_ * #,##0.00_ ;_ * \-#,##0.00_ ;_ * &quot;-&quot;??_ ;_ @_ "/>
    <numFmt numFmtId="169" formatCode="_-* #,##0_-;\-* #,##0_-;_-* &quot;-&quot;??_-;_-@_-"/>
    <numFmt numFmtId="170" formatCode="_(* #,##0_);_(* \(#,##0\);_(* &quot;-&quot;_);_(@_)"/>
    <numFmt numFmtId="171" formatCode="_(* #,##0_);_(* \(#,##0\);_(* &quot;-&quot;??_);_(@_)"/>
  </numFmts>
  <fonts count="5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rial"/>
      <family val="2"/>
    </font>
    <font>
      <sz val="11"/>
      <color rgb="FFFF0000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EE0000"/>
      <name val="Aptos Narrow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rgb="FFEE0000"/>
      <name val="Arial"/>
      <family val="2"/>
    </font>
    <font>
      <b/>
      <i/>
      <sz val="11"/>
      <name val="Arial"/>
      <family val="2"/>
    </font>
    <font>
      <b/>
      <sz val="8"/>
      <name val="Arial"/>
      <family val="2"/>
    </font>
    <font>
      <b/>
      <sz val="8"/>
      <color rgb="FFEE0000"/>
      <name val="Arial"/>
      <family val="2"/>
    </font>
    <font>
      <sz val="11"/>
      <color rgb="FFEE0000"/>
      <name val="Arial"/>
      <family val="2"/>
    </font>
    <font>
      <sz val="9"/>
      <color rgb="FFEE0000"/>
      <name val="Arial"/>
      <family val="2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350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8" xfId="0" quotePrefix="1" applyFont="1" applyBorder="1" applyAlignment="1">
      <alignment horizontal="justify" vertical="top" wrapText="1"/>
    </xf>
    <xf numFmtId="43" fontId="7" fillId="0" borderId="8" xfId="1" applyFont="1" applyFill="1" applyBorder="1" applyAlignment="1">
      <alignment horizontal="justify" vertical="top" wrapText="1"/>
    </xf>
    <xf numFmtId="0" fontId="8" fillId="0" borderId="8" xfId="0" applyFont="1" applyBorder="1" applyAlignment="1">
      <alignment horizontal="justify" vertical="top" wrapText="1"/>
    </xf>
    <xf numFmtId="0" fontId="6" fillId="0" borderId="8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7" fillId="0" borderId="8" xfId="0" quotePrefix="1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 wrapText="1"/>
    </xf>
    <xf numFmtId="43" fontId="0" fillId="0" borderId="0" xfId="0" applyNumberFormat="1"/>
    <xf numFmtId="0" fontId="2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 applyAlignment="1">
      <alignment horizontal="center"/>
    </xf>
    <xf numFmtId="43" fontId="11" fillId="0" borderId="0" xfId="1" applyFont="1" applyFill="1"/>
    <xf numFmtId="43" fontId="12" fillId="0" borderId="0" xfId="1" applyFont="1" applyFill="1"/>
    <xf numFmtId="0" fontId="13" fillId="0" borderId="0" xfId="0" applyFont="1" applyAlignment="1">
      <alignment horizontal="justify"/>
    </xf>
    <xf numFmtId="0" fontId="14" fillId="0" borderId="0" xfId="0" applyFont="1" applyAlignment="1">
      <alignment horizontal="center"/>
    </xf>
    <xf numFmtId="0" fontId="7" fillId="0" borderId="0" xfId="0" applyFont="1"/>
    <xf numFmtId="0" fontId="15" fillId="0" borderId="4" xfId="0" applyFont="1" applyBorder="1" applyAlignment="1">
      <alignment horizontal="justify" vertical="top" wrapText="1"/>
    </xf>
    <xf numFmtId="0" fontId="15" fillId="0" borderId="0" xfId="0" applyFont="1" applyAlignment="1">
      <alignment horizontal="justify" vertical="top" wrapText="1"/>
    </xf>
    <xf numFmtId="0" fontId="15" fillId="0" borderId="5" xfId="0" applyFont="1" applyBorder="1" applyAlignment="1">
      <alignment horizontal="justify" vertical="top" wrapText="1"/>
    </xf>
    <xf numFmtId="0" fontId="16" fillId="0" borderId="0" xfId="0" applyFont="1" applyAlignment="1">
      <alignment horizontal="justify" vertical="top" wrapText="1"/>
    </xf>
    <xf numFmtId="0" fontId="14" fillId="0" borderId="9" xfId="0" applyFont="1" applyBorder="1" applyAlignment="1">
      <alignment horizontal="center" vertical="top" textRotation="90" wrapText="1"/>
    </xf>
    <xf numFmtId="0" fontId="13" fillId="0" borderId="1" xfId="0" applyFont="1" applyBorder="1" applyAlignment="1">
      <alignment horizontal="center" vertical="top" textRotation="90" wrapText="1"/>
    </xf>
    <xf numFmtId="0" fontId="14" fillId="0" borderId="13" xfId="0" applyFont="1" applyBorder="1" applyAlignment="1">
      <alignment horizontal="center" vertical="top" textRotation="90" wrapText="1"/>
    </xf>
    <xf numFmtId="0" fontId="13" fillId="0" borderId="13" xfId="0" applyFont="1" applyBorder="1" applyAlignment="1">
      <alignment horizontal="center" vertical="top" textRotation="90" wrapText="1"/>
    </xf>
    <xf numFmtId="0" fontId="14" fillId="0" borderId="5" xfId="0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14" fillId="0" borderId="14" xfId="0" applyFont="1" applyBorder="1" applyAlignment="1">
      <alignment horizontal="center" vertical="top" textRotation="90" wrapText="1"/>
    </xf>
    <xf numFmtId="0" fontId="17" fillId="0" borderId="14" xfId="0" applyFont="1" applyBorder="1" applyAlignment="1">
      <alignment horizontal="center" vertical="top" textRotation="90" wrapText="1"/>
    </xf>
    <xf numFmtId="0" fontId="13" fillId="0" borderId="14" xfId="0" applyFont="1" applyBorder="1" applyAlignment="1">
      <alignment horizontal="center" vertical="top" textRotation="90" wrapText="1"/>
    </xf>
    <xf numFmtId="0" fontId="14" fillId="0" borderId="8" xfId="0" applyFont="1" applyBorder="1" applyAlignment="1">
      <alignment vertical="top" wrapText="1"/>
    </xf>
    <xf numFmtId="0" fontId="14" fillId="0" borderId="14" xfId="0" applyFont="1" applyBorder="1" applyAlignment="1">
      <alignment vertical="top" wrapText="1"/>
    </xf>
    <xf numFmtId="0" fontId="14" fillId="0" borderId="14" xfId="0" applyFont="1" applyBorder="1" applyAlignment="1">
      <alignment horizontal="justify" vertical="top" wrapText="1"/>
    </xf>
    <xf numFmtId="0" fontId="9" fillId="3" borderId="8" xfId="0" applyFont="1" applyFill="1" applyBorder="1" applyAlignment="1">
      <alignment horizontal="justify" vertical="top" wrapText="1"/>
    </xf>
    <xf numFmtId="0" fontId="18" fillId="3" borderId="8" xfId="0" applyFont="1" applyFill="1" applyBorder="1" applyAlignment="1">
      <alignment horizontal="center" vertical="top" wrapText="1"/>
    </xf>
    <xf numFmtId="0" fontId="18" fillId="3" borderId="8" xfId="0" applyFont="1" applyFill="1" applyBorder="1" applyAlignment="1">
      <alignment horizontal="justify" vertical="top"/>
    </xf>
    <xf numFmtId="164" fontId="7" fillId="0" borderId="8" xfId="0" applyNumberFormat="1" applyFont="1" applyBorder="1" applyAlignment="1">
      <alignment horizontal="justify" vertical="top" wrapText="1"/>
    </xf>
    <xf numFmtId="43" fontId="13" fillId="2" borderId="8" xfId="1" applyFont="1" applyFill="1" applyBorder="1" applyAlignment="1">
      <alignment horizontal="justify" vertical="top" wrapText="1"/>
    </xf>
    <xf numFmtId="0" fontId="11" fillId="0" borderId="15" xfId="0" applyFont="1" applyBorder="1"/>
    <xf numFmtId="16" fontId="6" fillId="0" borderId="8" xfId="0" applyNumberFormat="1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/>
    </xf>
    <xf numFmtId="0" fontId="7" fillId="0" borderId="7" xfId="0" quotePrefix="1" applyFont="1" applyBorder="1" applyAlignment="1">
      <alignment horizontal="justify" vertical="top" wrapText="1"/>
    </xf>
    <xf numFmtId="0" fontId="7" fillId="0" borderId="14" xfId="0" quotePrefix="1" applyFont="1" applyBorder="1" applyAlignment="1">
      <alignment horizontal="justify" vertical="top" wrapText="1"/>
    </xf>
    <xf numFmtId="164" fontId="7" fillId="0" borderId="8" xfId="0" quotePrefix="1" applyNumberFormat="1" applyFont="1" applyBorder="1" applyAlignment="1">
      <alignment horizontal="justify" vertical="top" wrapText="1"/>
    </xf>
    <xf numFmtId="0" fontId="7" fillId="0" borderId="8" xfId="0" applyFont="1" applyBorder="1" applyAlignment="1">
      <alignment horizontal="center" vertical="top" wrapText="1"/>
    </xf>
    <xf numFmtId="0" fontId="11" fillId="0" borderId="8" xfId="0" applyFont="1" applyBorder="1"/>
    <xf numFmtId="0" fontId="10" fillId="0" borderId="8" xfId="0" applyFont="1" applyBorder="1" applyAlignment="1">
      <alignment horizontal="center" vertical="top" wrapText="1"/>
    </xf>
    <xf numFmtId="43" fontId="14" fillId="0" borderId="8" xfId="1" applyFont="1" applyFill="1" applyBorder="1" applyAlignment="1">
      <alignment horizontal="justify" vertical="top" wrapText="1"/>
    </xf>
    <xf numFmtId="0" fontId="7" fillId="0" borderId="15" xfId="0" applyFont="1" applyBorder="1"/>
    <xf numFmtId="0" fontId="7" fillId="0" borderId="14" xfId="0" applyFont="1" applyBorder="1" applyAlignment="1">
      <alignment horizontal="justify" vertical="top" wrapText="1"/>
    </xf>
    <xf numFmtId="43" fontId="0" fillId="0" borderId="0" xfId="1" applyFont="1" applyFill="1"/>
    <xf numFmtId="43" fontId="2" fillId="0" borderId="0" xfId="2" applyFont="1" applyFill="1"/>
    <xf numFmtId="165" fontId="2" fillId="0" borderId="0" xfId="0" applyNumberFormat="1" applyFont="1"/>
    <xf numFmtId="43" fontId="19" fillId="0" borderId="0" xfId="2" applyFont="1" applyFill="1"/>
    <xf numFmtId="165" fontId="2" fillId="0" borderId="16" xfId="0" applyNumberFormat="1" applyFont="1" applyBorder="1"/>
    <xf numFmtId="17" fontId="2" fillId="0" borderId="0" xfId="0" applyNumberFormat="1" applyFont="1" applyAlignment="1">
      <alignment horizontal="center"/>
    </xf>
    <xf numFmtId="165" fontId="0" fillId="0" borderId="0" xfId="0" applyNumberFormat="1"/>
    <xf numFmtId="43" fontId="2" fillId="0" borderId="0" xfId="1" applyFont="1" applyFill="1"/>
    <xf numFmtId="43" fontId="2" fillId="0" borderId="16" xfId="1" applyFont="1" applyFill="1" applyBorder="1"/>
    <xf numFmtId="17" fontId="2" fillId="0" borderId="0" xfId="1" applyNumberFormat="1" applyFont="1" applyFill="1"/>
    <xf numFmtId="43" fontId="5" fillId="0" borderId="0" xfId="1" applyFont="1" applyFill="1"/>
    <xf numFmtId="43" fontId="5" fillId="0" borderId="0" xfId="0" applyNumberFormat="1" applyFont="1"/>
    <xf numFmtId="43" fontId="13" fillId="0" borderId="8" xfId="1" applyFont="1" applyFill="1" applyBorder="1" applyAlignment="1">
      <alignment horizontal="justify" vertical="top" wrapText="1"/>
    </xf>
    <xf numFmtId="43" fontId="7" fillId="0" borderId="15" xfId="1" applyFont="1" applyFill="1" applyBorder="1" applyAlignment="1">
      <alignment horizontal="justify" vertical="top" wrapText="1"/>
    </xf>
    <xf numFmtId="0" fontId="19" fillId="0" borderId="0" xfId="0" applyFont="1"/>
    <xf numFmtId="43" fontId="19" fillId="0" borderId="0" xfId="1" applyFont="1" applyFill="1" applyBorder="1"/>
    <xf numFmtId="0" fontId="20" fillId="0" borderId="0" xfId="0" applyFont="1"/>
    <xf numFmtId="43" fontId="20" fillId="0" borderId="0" xfId="1" applyFont="1" applyFill="1" applyBorder="1"/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1" fillId="0" borderId="0" xfId="0" applyFont="1"/>
    <xf numFmtId="43" fontId="8" fillId="0" borderId="15" xfId="4" applyFont="1" applyFill="1" applyBorder="1" applyAlignment="1">
      <alignment vertical="top" wrapText="1" readingOrder="1"/>
    </xf>
    <xf numFmtId="17" fontId="2" fillId="0" borderId="0" xfId="1" applyNumberFormat="1" applyFont="1" applyFill="1" applyBorder="1"/>
    <xf numFmtId="43" fontId="0" fillId="0" borderId="0" xfId="1" applyFont="1" applyFill="1" applyBorder="1"/>
    <xf numFmtId="43" fontId="2" fillId="0" borderId="0" xfId="1" applyFont="1" applyFill="1" applyBorder="1"/>
    <xf numFmtId="43" fontId="5" fillId="0" borderId="0" xfId="1" applyFont="1" applyFill="1" applyBorder="1"/>
    <xf numFmtId="43" fontId="4" fillId="0" borderId="0" xfId="1" applyFont="1" applyFill="1" applyBorder="1"/>
    <xf numFmtId="43" fontId="22" fillId="0" borderId="0" xfId="1" applyFont="1" applyFill="1" applyBorder="1"/>
    <xf numFmtId="0" fontId="24" fillId="0" borderId="0" xfId="0" applyFont="1" applyAlignment="1">
      <alignment horizontal="left"/>
    </xf>
    <xf numFmtId="43" fontId="13" fillId="0" borderId="9" xfId="1" applyFont="1" applyFill="1" applyBorder="1" applyAlignment="1">
      <alignment horizontal="center" vertical="top" wrapText="1"/>
    </xf>
    <xf numFmtId="43" fontId="13" fillId="0" borderId="14" xfId="1" applyFont="1" applyFill="1" applyBorder="1" applyAlignment="1">
      <alignment horizontal="center" vertical="top" wrapText="1"/>
    </xf>
    <xf numFmtId="0" fontId="22" fillId="0" borderId="0" xfId="0" applyFont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9" fillId="0" borderId="8" xfId="0" applyFont="1" applyBorder="1" applyAlignment="1">
      <alignment horizontal="justify" vertical="top" wrapText="1"/>
    </xf>
    <xf numFmtId="164" fontId="6" fillId="0" borderId="8" xfId="0" applyNumberFormat="1" applyFont="1" applyBorder="1" applyAlignment="1">
      <alignment horizontal="justify" vertical="top" wrapText="1"/>
    </xf>
    <xf numFmtId="0" fontId="6" fillId="4" borderId="8" xfId="0" applyFont="1" applyFill="1" applyBorder="1" applyAlignment="1">
      <alignment horizontal="center" vertical="top" wrapText="1"/>
    </xf>
    <xf numFmtId="43" fontId="6" fillId="0" borderId="15" xfId="1" applyFont="1" applyFill="1" applyBorder="1" applyAlignment="1">
      <alignment horizontal="justify" vertical="top" wrapText="1"/>
    </xf>
    <xf numFmtId="43" fontId="6" fillId="0" borderId="8" xfId="1" applyFont="1" applyFill="1" applyBorder="1" applyAlignment="1">
      <alignment horizontal="justify" vertical="top" wrapText="1"/>
    </xf>
    <xf numFmtId="43" fontId="9" fillId="0" borderId="8" xfId="1" applyFont="1" applyFill="1" applyBorder="1" applyAlignment="1">
      <alignment horizontal="justify" vertical="top" wrapText="1"/>
    </xf>
    <xf numFmtId="43" fontId="13" fillId="4" borderId="8" xfId="1" applyFont="1" applyFill="1" applyBorder="1" applyAlignment="1">
      <alignment horizontal="justify" vertical="top" wrapText="1"/>
    </xf>
    <xf numFmtId="0" fontId="18" fillId="0" borderId="8" xfId="0" applyFont="1" applyBorder="1" applyAlignment="1">
      <alignment horizontal="justify" vertical="top" wrapText="1"/>
    </xf>
    <xf numFmtId="0" fontId="26" fillId="0" borderId="15" xfId="0" applyFont="1" applyBorder="1"/>
    <xf numFmtId="0" fontId="25" fillId="0" borderId="0" xfId="0" applyFont="1"/>
    <xf numFmtId="164" fontId="6" fillId="0" borderId="8" xfId="0" quotePrefix="1" applyNumberFormat="1" applyFont="1" applyBorder="1" applyAlignment="1">
      <alignment horizontal="justify" vertical="top" wrapText="1"/>
    </xf>
    <xf numFmtId="0" fontId="12" fillId="0" borderId="15" xfId="0" applyFont="1" applyBorder="1"/>
    <xf numFmtId="43" fontId="8" fillId="0" borderId="8" xfId="4" applyFont="1" applyFill="1" applyBorder="1" applyAlignment="1">
      <alignment vertical="top" wrapText="1" readingOrder="1"/>
    </xf>
    <xf numFmtId="0" fontId="6" fillId="0" borderId="7" xfId="0" quotePrefix="1" applyFont="1" applyBorder="1" applyAlignment="1">
      <alignment horizontal="justify" vertical="top" wrapText="1"/>
    </xf>
    <xf numFmtId="0" fontId="6" fillId="0" borderId="15" xfId="0" quotePrefix="1" applyFont="1" applyBorder="1" applyAlignment="1">
      <alignment horizontal="justify" vertical="top" wrapText="1"/>
    </xf>
    <xf numFmtId="0" fontId="6" fillId="0" borderId="14" xfId="0" quotePrefix="1" applyFont="1" applyBorder="1" applyAlignment="1">
      <alignment horizontal="justify" vertical="top" wrapText="1"/>
    </xf>
    <xf numFmtId="0" fontId="6" fillId="4" borderId="14" xfId="0" applyFont="1" applyFill="1" applyBorder="1" applyAlignment="1">
      <alignment horizontal="center" vertical="top" wrapText="1"/>
    </xf>
    <xf numFmtId="164" fontId="6" fillId="0" borderId="7" xfId="0" quotePrefix="1" applyNumberFormat="1" applyFont="1" applyBorder="1" applyAlignment="1">
      <alignment horizontal="justify" vertical="top" wrapText="1"/>
    </xf>
    <xf numFmtId="0" fontId="6" fillId="4" borderId="15" xfId="0" applyFont="1" applyFill="1" applyBorder="1" applyAlignment="1">
      <alignment horizontal="left" vertical="top" wrapText="1"/>
    </xf>
    <xf numFmtId="0" fontId="12" fillId="0" borderId="8" xfId="0" applyFont="1" applyBorder="1"/>
    <xf numFmtId="164" fontId="6" fillId="0" borderId="14" xfId="0" quotePrefix="1" applyNumberFormat="1" applyFont="1" applyBorder="1" applyAlignment="1">
      <alignment horizontal="justify" vertical="top" wrapText="1"/>
    </xf>
    <xf numFmtId="0" fontId="6" fillId="4" borderId="8" xfId="0" applyFont="1" applyFill="1" applyBorder="1" applyAlignment="1">
      <alignment horizontal="left" vertical="top" wrapText="1"/>
    </xf>
    <xf numFmtId="0" fontId="5" fillId="2" borderId="0" xfId="0" applyFont="1" applyFill="1"/>
    <xf numFmtId="0" fontId="6" fillId="4" borderId="15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justify" vertical="top"/>
    </xf>
    <xf numFmtId="0" fontId="9" fillId="4" borderId="15" xfId="0" applyFont="1" applyFill="1" applyBorder="1" applyAlignment="1">
      <alignment horizontal="center" vertical="top" wrapText="1"/>
    </xf>
    <xf numFmtId="43" fontId="13" fillId="6" borderId="8" xfId="1" applyFont="1" applyFill="1" applyBorder="1" applyAlignment="1">
      <alignment horizontal="justify" vertical="top" wrapText="1"/>
    </xf>
    <xf numFmtId="0" fontId="9" fillId="4" borderId="15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justify" vertical="top" wrapText="1"/>
    </xf>
    <xf numFmtId="0" fontId="8" fillId="3" borderId="8" xfId="0" applyFont="1" applyFill="1" applyBorder="1" applyAlignment="1">
      <alignment horizontal="justify" vertical="top" wrapText="1"/>
    </xf>
    <xf numFmtId="0" fontId="10" fillId="3" borderId="8" xfId="0" applyFont="1" applyFill="1" applyBorder="1" applyAlignment="1">
      <alignment horizontal="justify" vertical="top"/>
    </xf>
    <xf numFmtId="0" fontId="9" fillId="4" borderId="8" xfId="0" applyFont="1" applyFill="1" applyBorder="1" applyAlignment="1">
      <alignment horizontal="center" vertical="top" wrapText="1"/>
    </xf>
    <xf numFmtId="0" fontId="14" fillId="7" borderId="14" xfId="0" applyFont="1" applyFill="1" applyBorder="1" applyAlignment="1">
      <alignment horizontal="justify" vertical="top" wrapText="1"/>
    </xf>
    <xf numFmtId="0" fontId="6" fillId="7" borderId="8" xfId="0" quotePrefix="1" applyFont="1" applyFill="1" applyBorder="1" applyAlignment="1">
      <alignment horizontal="justify" vertical="top" wrapText="1"/>
    </xf>
    <xf numFmtId="0" fontId="9" fillId="4" borderId="8" xfId="0" applyFont="1" applyFill="1" applyBorder="1" applyAlignment="1">
      <alignment horizontal="center" vertical="top"/>
    </xf>
    <xf numFmtId="164" fontId="9" fillId="0" borderId="8" xfId="0" quotePrefix="1" applyNumberFormat="1" applyFont="1" applyBorder="1" applyAlignment="1">
      <alignment horizontal="justify" vertical="top" wrapText="1"/>
    </xf>
    <xf numFmtId="164" fontId="27" fillId="0" borderId="15" xfId="0" quotePrefix="1" applyNumberFormat="1" applyFont="1" applyBorder="1" applyAlignment="1">
      <alignment horizontal="justify" vertical="top" wrapText="1"/>
    </xf>
    <xf numFmtId="0" fontId="9" fillId="2" borderId="8" xfId="0" applyFont="1" applyFill="1" applyBorder="1" applyAlignment="1">
      <alignment horizontal="center" vertical="top"/>
    </xf>
    <xf numFmtId="164" fontId="6" fillId="0" borderId="15" xfId="0" quotePrefix="1" applyNumberFormat="1" applyFont="1" applyBorder="1" applyAlignment="1">
      <alignment horizontal="justify" vertical="top" wrapText="1"/>
    </xf>
    <xf numFmtId="164" fontId="9" fillId="0" borderId="15" xfId="0" quotePrefix="1" applyNumberFormat="1" applyFont="1" applyBorder="1" applyAlignment="1">
      <alignment horizontal="justify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justify" vertical="top"/>
    </xf>
    <xf numFmtId="43" fontId="9" fillId="2" borderId="8" xfId="1" applyFont="1" applyFill="1" applyBorder="1" applyAlignment="1">
      <alignment horizontal="justify" vertical="top" wrapText="1"/>
    </xf>
    <xf numFmtId="43" fontId="27" fillId="4" borderId="8" xfId="1" applyFont="1" applyFill="1" applyBorder="1" applyAlignment="1">
      <alignment horizontal="justify" vertical="top" wrapText="1"/>
    </xf>
    <xf numFmtId="0" fontId="6" fillId="4" borderId="8" xfId="0" applyFont="1" applyFill="1" applyBorder="1" applyAlignment="1">
      <alignment horizontal="center" vertical="top"/>
    </xf>
    <xf numFmtId="43" fontId="27" fillId="2" borderId="8" xfId="1" applyFont="1" applyFill="1" applyBorder="1" applyAlignment="1">
      <alignment horizontal="justify" vertical="top" wrapText="1"/>
    </xf>
    <xf numFmtId="0" fontId="6" fillId="5" borderId="8" xfId="0" applyFont="1" applyFill="1" applyBorder="1" applyAlignment="1">
      <alignment horizontal="justify" vertical="top" wrapText="1"/>
    </xf>
    <xf numFmtId="0" fontId="28" fillId="3" borderId="8" xfId="0" applyFont="1" applyFill="1" applyBorder="1" applyAlignment="1">
      <alignment horizontal="center" vertical="top" wrapText="1"/>
    </xf>
    <xf numFmtId="0" fontId="28" fillId="3" borderId="8" xfId="0" applyFont="1" applyFill="1" applyBorder="1" applyAlignment="1">
      <alignment horizontal="justify" vertical="top" wrapText="1"/>
    </xf>
    <xf numFmtId="0" fontId="27" fillId="0" borderId="8" xfId="0" applyFont="1" applyBorder="1" applyAlignment="1">
      <alignment horizontal="justify" vertical="top" wrapText="1"/>
    </xf>
    <xf numFmtId="0" fontId="27" fillId="0" borderId="8" xfId="0" quotePrefix="1" applyFont="1" applyBorder="1" applyAlignment="1">
      <alignment horizontal="justify" vertical="top" wrapText="1"/>
    </xf>
    <xf numFmtId="0" fontId="27" fillId="0" borderId="7" xfId="0" quotePrefix="1" applyFont="1" applyBorder="1" applyAlignment="1">
      <alignment horizontal="justify" vertical="top" wrapText="1"/>
    </xf>
    <xf numFmtId="0" fontId="27" fillId="0" borderId="14" xfId="0" quotePrefix="1" applyFont="1" applyBorder="1" applyAlignment="1">
      <alignment horizontal="justify" vertical="top" wrapText="1"/>
    </xf>
    <xf numFmtId="43" fontId="27" fillId="2" borderId="8" xfId="24" applyFont="1" applyFill="1" applyBorder="1" applyAlignment="1">
      <alignment horizontal="justify" vertical="top" wrapText="1"/>
    </xf>
    <xf numFmtId="164" fontId="6" fillId="0" borderId="7" xfId="0" applyNumberFormat="1" applyFont="1" applyBorder="1" applyAlignment="1">
      <alignment horizontal="justify" vertical="top" wrapText="1"/>
    </xf>
    <xf numFmtId="16" fontId="9" fillId="4" borderId="15" xfId="0" applyNumberFormat="1" applyFont="1" applyFill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justify" vertical="top" wrapText="1"/>
    </xf>
    <xf numFmtId="164" fontId="6" fillId="0" borderId="15" xfId="0" applyNumberFormat="1" applyFont="1" applyBorder="1" applyAlignment="1">
      <alignment horizontal="justify" vertical="top" wrapText="1"/>
    </xf>
    <xf numFmtId="43" fontId="6" fillId="8" borderId="8" xfId="1" applyFont="1" applyFill="1" applyBorder="1" applyAlignment="1">
      <alignment horizontal="justify" vertical="top" wrapText="1"/>
    </xf>
    <xf numFmtId="0" fontId="18" fillId="2" borderId="8" xfId="0" applyFont="1" applyFill="1" applyBorder="1" applyAlignment="1">
      <alignment horizontal="justify" vertical="top"/>
    </xf>
    <xf numFmtId="0" fontId="8" fillId="2" borderId="8" xfId="0" applyFont="1" applyFill="1" applyBorder="1" applyAlignment="1">
      <alignment horizontal="justify" vertical="top" wrapText="1"/>
    </xf>
    <xf numFmtId="0" fontId="6" fillId="2" borderId="14" xfId="0" quotePrefix="1" applyFont="1" applyFill="1" applyBorder="1" applyAlignment="1">
      <alignment horizontal="justify" vertical="top" wrapText="1"/>
    </xf>
    <xf numFmtId="0" fontId="6" fillId="4" borderId="15" xfId="0" applyFont="1" applyFill="1" applyBorder="1" applyAlignment="1">
      <alignment horizontal="center" vertical="top"/>
    </xf>
    <xf numFmtId="0" fontId="6" fillId="2" borderId="8" xfId="0" quotePrefix="1" applyFont="1" applyFill="1" applyBorder="1" applyAlignment="1">
      <alignment horizontal="justify" vertical="top" wrapText="1"/>
    </xf>
    <xf numFmtId="0" fontId="6" fillId="2" borderId="7" xfId="0" quotePrefix="1" applyFont="1" applyFill="1" applyBorder="1" applyAlignment="1">
      <alignment horizontal="justify" vertical="top" wrapText="1"/>
    </xf>
    <xf numFmtId="43" fontId="9" fillId="2" borderId="8" xfId="24" applyFont="1" applyFill="1" applyBorder="1" applyAlignment="1">
      <alignment horizontal="justify" vertical="top" wrapText="1"/>
    </xf>
    <xf numFmtId="43" fontId="27" fillId="9" borderId="8" xfId="1" applyFont="1" applyFill="1" applyBorder="1" applyAlignment="1">
      <alignment horizontal="justify" vertical="top" wrapText="1"/>
    </xf>
    <xf numFmtId="43" fontId="27" fillId="7" borderId="8" xfId="1" applyFont="1" applyFill="1" applyBorder="1" applyAlignment="1">
      <alignment horizontal="justify" vertical="top" wrapText="1"/>
    </xf>
    <xf numFmtId="0" fontId="9" fillId="0" borderId="8" xfId="0" quotePrefix="1" applyFont="1" applyBorder="1" applyAlignment="1">
      <alignment horizontal="justify" vertical="top" wrapText="1"/>
    </xf>
    <xf numFmtId="0" fontId="9" fillId="0" borderId="7" xfId="0" quotePrefix="1" applyFont="1" applyBorder="1" applyAlignment="1">
      <alignment horizontal="justify" vertical="top" wrapText="1"/>
    </xf>
    <xf numFmtId="0" fontId="9" fillId="0" borderId="14" xfId="0" quotePrefix="1" applyFont="1" applyBorder="1" applyAlignment="1">
      <alignment horizontal="justify" vertical="top" wrapText="1"/>
    </xf>
    <xf numFmtId="0" fontId="28" fillId="3" borderId="8" xfId="0" applyFont="1" applyFill="1" applyBorder="1" applyAlignment="1">
      <alignment horizontal="justify" vertical="top"/>
    </xf>
    <xf numFmtId="164" fontId="27" fillId="0" borderId="8" xfId="0" quotePrefix="1" applyNumberFormat="1" applyFont="1" applyBorder="1" applyAlignment="1">
      <alignment horizontal="justify" vertical="top" wrapText="1"/>
    </xf>
    <xf numFmtId="0" fontId="6" fillId="2" borderId="8" xfId="0" applyFont="1" applyFill="1" applyBorder="1" applyAlignment="1">
      <alignment horizontal="center" vertical="top"/>
    </xf>
    <xf numFmtId="0" fontId="27" fillId="2" borderId="14" xfId="0" quotePrefix="1" applyFont="1" applyFill="1" applyBorder="1" applyAlignment="1">
      <alignment horizontal="justify" vertical="top" wrapText="1"/>
    </xf>
    <xf numFmtId="0" fontId="28" fillId="0" borderId="8" xfId="0" applyFont="1" applyBorder="1" applyAlignment="1">
      <alignment horizontal="center" vertical="top" wrapText="1"/>
    </xf>
    <xf numFmtId="0" fontId="28" fillId="0" borderId="8" xfId="0" applyFont="1" applyBorder="1" applyAlignment="1">
      <alignment horizontal="justify" vertical="top" wrapText="1"/>
    </xf>
    <xf numFmtId="0" fontId="6" fillId="0" borderId="8" xfId="0" applyFont="1" applyBorder="1" applyAlignment="1">
      <alignment horizontal="center" vertical="top"/>
    </xf>
    <xf numFmtId="43" fontId="27" fillId="0" borderId="8" xfId="1" applyFont="1" applyFill="1" applyBorder="1" applyAlignment="1">
      <alignment horizontal="justify" vertical="top" wrapText="1"/>
    </xf>
    <xf numFmtId="0" fontId="28" fillId="0" borderId="8" xfId="0" applyFont="1" applyBorder="1" applyAlignment="1">
      <alignment horizontal="justify" vertical="top"/>
    </xf>
    <xf numFmtId="0" fontId="6" fillId="0" borderId="8" xfId="0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43" fontId="5" fillId="0" borderId="0" xfId="1" applyFont="1"/>
    <xf numFmtId="43" fontId="22" fillId="0" borderId="0" xfId="2" applyFont="1" applyFill="1"/>
    <xf numFmtId="43" fontId="24" fillId="0" borderId="0" xfId="0" applyNumberFormat="1" applyFont="1" applyAlignment="1">
      <alignment horizontal="center"/>
    </xf>
    <xf numFmtId="43" fontId="22" fillId="0" borderId="0" xfId="1" applyFont="1" applyAlignment="1">
      <alignment horizontal="center"/>
    </xf>
    <xf numFmtId="43" fontId="14" fillId="0" borderId="0" xfId="1" applyFont="1" applyFill="1" applyBorder="1" applyAlignment="1">
      <alignment horizontal="justify" vertical="top" wrapText="1"/>
    </xf>
    <xf numFmtId="43" fontId="29" fillId="0" borderId="0" xfId="2" applyFont="1" applyFill="1"/>
    <xf numFmtId="0" fontId="20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43" fontId="30" fillId="0" borderId="0" xfId="1" applyFont="1" applyFill="1" applyBorder="1"/>
    <xf numFmtId="43" fontId="29" fillId="0" borderId="0" xfId="1" applyFont="1" applyFill="1" applyBorder="1"/>
    <xf numFmtId="43" fontId="5" fillId="0" borderId="0" xfId="1" applyFont="1" applyAlignment="1">
      <alignment horizontal="center"/>
    </xf>
    <xf numFmtId="17" fontId="22" fillId="0" borderId="0" xfId="0" applyNumberFormat="1" applyFont="1" applyAlignment="1">
      <alignment horizontal="center"/>
    </xf>
    <xf numFmtId="43" fontId="24" fillId="0" borderId="0" xfId="1" applyFont="1" applyAlignment="1">
      <alignment horizontal="center"/>
    </xf>
    <xf numFmtId="165" fontId="5" fillId="0" borderId="0" xfId="0" applyNumberFormat="1" applyFont="1"/>
    <xf numFmtId="43" fontId="24" fillId="9" borderId="0" xfId="1" applyFont="1" applyFill="1" applyAlignment="1">
      <alignment horizontal="center"/>
    </xf>
    <xf numFmtId="43" fontId="22" fillId="0" borderId="0" xfId="1" applyFont="1" applyFill="1"/>
    <xf numFmtId="43" fontId="2" fillId="0" borderId="17" xfId="1" applyFont="1" applyFill="1" applyBorder="1"/>
    <xf numFmtId="43" fontId="2" fillId="4" borderId="16" xfId="0" applyNumberFormat="1" applyFont="1" applyFill="1" applyBorder="1"/>
    <xf numFmtId="43" fontId="27" fillId="6" borderId="8" xfId="1" applyFont="1" applyFill="1" applyBorder="1" applyAlignment="1">
      <alignment horizontal="justify" vertical="top" wrapText="1"/>
    </xf>
    <xf numFmtId="43" fontId="0" fillId="0" borderId="0" xfId="1" applyFont="1"/>
    <xf numFmtId="43" fontId="2" fillId="0" borderId="0" xfId="0" applyNumberFormat="1" applyFont="1"/>
    <xf numFmtId="0" fontId="31" fillId="0" borderId="0" xfId="0" applyFont="1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justify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2" fillId="0" borderId="0" xfId="0" applyFont="1"/>
    <xf numFmtId="0" fontId="36" fillId="0" borderId="9" xfId="0" applyFont="1" applyBorder="1" applyAlignment="1">
      <alignment horizontal="center" vertical="top" textRotation="90" wrapText="1"/>
    </xf>
    <xf numFmtId="0" fontId="36" fillId="0" borderId="1" xfId="0" applyFont="1" applyBorder="1" applyAlignment="1">
      <alignment horizontal="center" vertical="top" textRotation="90" wrapText="1"/>
    </xf>
    <xf numFmtId="0" fontId="36" fillId="0" borderId="2" xfId="0" applyFont="1" applyBorder="1" applyAlignment="1">
      <alignment horizontal="center" vertical="top" textRotation="90" wrapText="1"/>
    </xf>
    <xf numFmtId="0" fontId="36" fillId="0" borderId="13" xfId="0" applyFont="1" applyBorder="1" applyAlignment="1">
      <alignment horizontal="center" vertical="top" textRotation="90" wrapText="1"/>
    </xf>
    <xf numFmtId="0" fontId="36" fillId="0" borderId="4" xfId="0" applyFont="1" applyBorder="1" applyAlignment="1">
      <alignment horizontal="center" vertical="top" textRotation="90" wrapText="1"/>
    </xf>
    <xf numFmtId="0" fontId="36" fillId="0" borderId="5" xfId="0" applyFont="1" applyBorder="1" applyAlignment="1">
      <alignment horizontal="center" vertical="top" textRotation="90" wrapText="1"/>
    </xf>
    <xf numFmtId="0" fontId="37" fillId="0" borderId="9" xfId="0" applyFont="1" applyBorder="1" applyAlignment="1">
      <alignment horizontal="center" vertical="top" textRotation="90" wrapText="1"/>
    </xf>
    <xf numFmtId="0" fontId="36" fillId="0" borderId="5" xfId="0" applyFont="1" applyBorder="1" applyAlignment="1">
      <alignment vertical="top" wrapText="1"/>
    </xf>
    <xf numFmtId="0" fontId="36" fillId="0" borderId="14" xfId="0" applyFont="1" applyBorder="1" applyAlignment="1">
      <alignment horizontal="center" vertical="top" textRotation="90" wrapText="1"/>
    </xf>
    <xf numFmtId="0" fontId="36" fillId="0" borderId="6" xfId="0" applyFont="1" applyBorder="1" applyAlignment="1">
      <alignment horizontal="center" vertical="top" textRotation="90" wrapText="1"/>
    </xf>
    <xf numFmtId="0" fontId="36" fillId="0" borderId="8" xfId="0" applyFont="1" applyBorder="1" applyAlignment="1">
      <alignment horizontal="center" vertical="top" textRotation="90" wrapText="1"/>
    </xf>
    <xf numFmtId="0" fontId="36" fillId="0" borderId="8" xfId="0" applyFont="1" applyBorder="1" applyAlignment="1">
      <alignment vertical="top" wrapText="1"/>
    </xf>
    <xf numFmtId="0" fontId="24" fillId="0" borderId="14" xfId="0" applyFont="1" applyBorder="1" applyAlignment="1">
      <alignment horizontal="justify" vertical="top" wrapText="1"/>
    </xf>
    <xf numFmtId="0" fontId="24" fillId="0" borderId="8" xfId="0" applyFont="1" applyBorder="1" applyAlignment="1">
      <alignment horizontal="justify" vertical="top" wrapText="1"/>
    </xf>
    <xf numFmtId="14" fontId="24" fillId="0" borderId="8" xfId="0" applyNumberFormat="1" applyFont="1" applyBorder="1" applyAlignment="1">
      <alignment horizontal="justify" vertical="top" wrapText="1"/>
    </xf>
    <xf numFmtId="0" fontId="24" fillId="0" borderId="7" xfId="0" applyFont="1" applyBorder="1" applyAlignment="1">
      <alignment horizontal="justify" vertical="top" wrapText="1"/>
    </xf>
    <xf numFmtId="0" fontId="24" fillId="0" borderId="7" xfId="0" quotePrefix="1" applyFont="1" applyBorder="1" applyAlignment="1">
      <alignment horizontal="justify" vertical="top" wrapText="1"/>
    </xf>
    <xf numFmtId="0" fontId="38" fillId="0" borderId="7" xfId="0" quotePrefix="1" applyFont="1" applyBorder="1" applyAlignment="1">
      <alignment horizontal="justify" vertical="top" wrapText="1"/>
    </xf>
    <xf numFmtId="0" fontId="32" fillId="0" borderId="15" xfId="0" applyFont="1" applyBorder="1" applyAlignment="1">
      <alignment horizontal="center" vertical="top" wrapText="1"/>
    </xf>
    <xf numFmtId="43" fontId="24" fillId="0" borderId="8" xfId="1" applyFont="1" applyFill="1" applyBorder="1" applyAlignment="1">
      <alignment horizontal="justify" vertical="top" wrapText="1"/>
    </xf>
    <xf numFmtId="43" fontId="6" fillId="0" borderId="12" xfId="1" applyFont="1" applyFill="1" applyBorder="1" applyAlignment="1">
      <alignment horizontal="justify" vertical="top" wrapText="1"/>
    </xf>
    <xf numFmtId="0" fontId="24" fillId="0" borderId="12" xfId="0" applyFont="1" applyBorder="1" applyAlignment="1">
      <alignment horizontal="justify" vertical="top" wrapText="1"/>
    </xf>
    <xf numFmtId="0" fontId="32" fillId="0" borderId="1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justify" vertical="top" wrapText="1"/>
    </xf>
    <xf numFmtId="164" fontId="39" fillId="0" borderId="14" xfId="0" quotePrefix="1" applyNumberFormat="1" applyFont="1" applyBorder="1" applyAlignment="1">
      <alignment horizontal="justify" vertical="top" wrapText="1"/>
    </xf>
    <xf numFmtId="0" fontId="13" fillId="0" borderId="15" xfId="0" applyFont="1" applyBorder="1" applyAlignment="1">
      <alignment horizontal="center" vertical="top" wrapText="1"/>
    </xf>
    <xf numFmtId="0" fontId="38" fillId="0" borderId="7" xfId="0" applyFont="1" applyBorder="1" applyAlignment="1">
      <alignment horizontal="justify" vertical="top" wrapText="1"/>
    </xf>
    <xf numFmtId="0" fontId="32" fillId="0" borderId="14" xfId="0" applyFont="1" applyBorder="1" applyAlignment="1">
      <alignment horizontal="justify" vertical="top" wrapText="1"/>
    </xf>
    <xf numFmtId="43" fontId="32" fillId="0" borderId="8" xfId="1" applyFont="1" applyFill="1" applyBorder="1" applyAlignment="1">
      <alignment horizontal="justify" vertical="top" wrapText="1"/>
    </xf>
    <xf numFmtId="0" fontId="24" fillId="0" borderId="15" xfId="0" applyFont="1" applyBorder="1"/>
    <xf numFmtId="0" fontId="6" fillId="0" borderId="11" xfId="0" applyFont="1" applyBorder="1" applyAlignment="1">
      <alignment horizontal="justify" vertical="top" wrapText="1"/>
    </xf>
    <xf numFmtId="0" fontId="13" fillId="0" borderId="15" xfId="0" applyFont="1" applyBorder="1" applyAlignment="1">
      <alignment horizontal="center" vertical="top"/>
    </xf>
    <xf numFmtId="43" fontId="2" fillId="0" borderId="16" xfId="0" applyNumberFormat="1" applyFont="1" applyBorder="1"/>
    <xf numFmtId="43" fontId="13" fillId="0" borderId="9" xfId="1" applyFont="1" applyFill="1" applyBorder="1" applyAlignment="1">
      <alignment horizontal="center" vertical="top" wrapText="1"/>
    </xf>
    <xf numFmtId="43" fontId="13" fillId="0" borderId="14" xfId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15" fillId="0" borderId="4" xfId="0" applyFont="1" applyBorder="1" applyAlignment="1">
      <alignment horizontal="justify" vertical="top" wrapText="1"/>
    </xf>
    <xf numFmtId="0" fontId="15" fillId="0" borderId="0" xfId="0" applyFont="1" applyAlignment="1">
      <alignment horizontal="justify" vertical="top" wrapText="1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justify" vertical="top" wrapText="1"/>
    </xf>
    <xf numFmtId="0" fontId="15" fillId="0" borderId="5" xfId="0" applyFont="1" applyBorder="1" applyAlignment="1">
      <alignment horizontal="justify" vertical="top" wrapText="1"/>
    </xf>
    <xf numFmtId="0" fontId="14" fillId="0" borderId="6" xfId="0" applyFont="1" applyBorder="1" applyAlignment="1">
      <alignment horizontal="justify" vertical="top" wrapText="1"/>
    </xf>
    <xf numFmtId="0" fontId="14" fillId="0" borderId="7" xfId="0" applyFont="1" applyBorder="1" applyAlignment="1">
      <alignment horizontal="justify" vertical="top" wrapText="1"/>
    </xf>
    <xf numFmtId="0" fontId="14" fillId="0" borderId="7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justify" vertical="top" wrapText="1"/>
    </xf>
    <xf numFmtId="0" fontId="14" fillId="0" borderId="8" xfId="0" applyFont="1" applyBorder="1" applyAlignment="1">
      <alignment horizontal="justify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textRotation="90" wrapText="1"/>
    </xf>
    <xf numFmtId="0" fontId="14" fillId="0" borderId="13" xfId="0" applyFont="1" applyBorder="1" applyAlignment="1">
      <alignment horizontal="center" vertical="top" textRotation="90" wrapText="1"/>
    </xf>
    <xf numFmtId="0" fontId="14" fillId="0" borderId="14" xfId="0" applyFont="1" applyBorder="1" applyAlignment="1">
      <alignment horizontal="center" vertical="top" textRotation="90" wrapText="1"/>
    </xf>
    <xf numFmtId="0" fontId="13" fillId="0" borderId="9" xfId="0" applyFont="1" applyBorder="1" applyAlignment="1">
      <alignment horizontal="center" vertical="top" textRotation="90" wrapText="1"/>
    </xf>
    <xf numFmtId="0" fontId="13" fillId="0" borderId="13" xfId="0" applyFont="1" applyBorder="1" applyAlignment="1">
      <alignment horizontal="center" vertical="top" textRotation="90" wrapText="1"/>
    </xf>
    <xf numFmtId="0" fontId="13" fillId="0" borderId="14" xfId="0" applyFont="1" applyBorder="1" applyAlignment="1">
      <alignment horizontal="center" vertical="top" textRotation="90" wrapText="1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43" fontId="14" fillId="0" borderId="9" xfId="1" applyFont="1" applyFill="1" applyBorder="1" applyAlignment="1">
      <alignment horizontal="center" vertical="top" wrapText="1"/>
    </xf>
    <xf numFmtId="43" fontId="14" fillId="0" borderId="14" xfId="1" applyFont="1" applyFill="1" applyBorder="1" applyAlignment="1">
      <alignment horizontal="center" vertical="top" wrapText="1"/>
    </xf>
    <xf numFmtId="0" fontId="36" fillId="0" borderId="9" xfId="0" applyFont="1" applyBorder="1" applyAlignment="1">
      <alignment horizontal="center" vertical="top" textRotation="90" wrapText="1"/>
    </xf>
    <xf numFmtId="0" fontId="36" fillId="0" borderId="14" xfId="0" applyFont="1" applyBorder="1" applyAlignment="1">
      <alignment horizontal="center" vertical="top" textRotation="90" wrapText="1"/>
    </xf>
    <xf numFmtId="43" fontId="32" fillId="0" borderId="9" xfId="1" applyFont="1" applyFill="1" applyBorder="1" applyAlignment="1">
      <alignment horizontal="center" vertical="top" wrapText="1"/>
    </xf>
    <xf numFmtId="43" fontId="32" fillId="0" borderId="14" xfId="1" applyFont="1" applyFill="1" applyBorder="1" applyAlignment="1">
      <alignment horizontal="center" vertical="top" wrapText="1"/>
    </xf>
    <xf numFmtId="0" fontId="36" fillId="0" borderId="9" xfId="0" applyFont="1" applyBorder="1" applyAlignment="1">
      <alignment horizontal="center" vertical="top" wrapText="1"/>
    </xf>
    <xf numFmtId="0" fontId="36" fillId="0" borderId="14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justify" vertical="top" wrapText="1"/>
    </xf>
    <xf numFmtId="0" fontId="24" fillId="0" borderId="2" xfId="0" applyFont="1" applyBorder="1" applyAlignment="1">
      <alignment horizontal="justify" vertical="top" wrapText="1"/>
    </xf>
    <xf numFmtId="0" fontId="24" fillId="0" borderId="3" xfId="0" applyFont="1" applyBorder="1" applyAlignment="1">
      <alignment horizontal="justify" vertical="top" wrapText="1"/>
    </xf>
    <xf numFmtId="0" fontId="35" fillId="0" borderId="4" xfId="0" applyFont="1" applyBorder="1" applyAlignment="1">
      <alignment horizontal="justify" vertical="top" wrapText="1"/>
    </xf>
    <xf numFmtId="0" fontId="35" fillId="0" borderId="0" xfId="0" applyFont="1" applyAlignment="1">
      <alignment horizontal="justify" vertical="top" wrapText="1"/>
    </xf>
    <xf numFmtId="0" fontId="35" fillId="0" borderId="5" xfId="0" applyFont="1" applyBorder="1" applyAlignment="1">
      <alignment horizontal="justify" vertical="top" wrapText="1"/>
    </xf>
    <xf numFmtId="0" fontId="32" fillId="0" borderId="6" xfId="0" applyFont="1" applyBorder="1" applyAlignment="1">
      <alignment horizontal="justify" vertical="top" wrapText="1"/>
    </xf>
    <xf numFmtId="0" fontId="32" fillId="0" borderId="7" xfId="0" applyFont="1" applyBorder="1" applyAlignment="1">
      <alignment horizontal="justify" vertical="top" wrapText="1"/>
    </xf>
    <xf numFmtId="0" fontId="32" fillId="0" borderId="8" xfId="0" applyFont="1" applyBorder="1" applyAlignment="1">
      <alignment horizontal="justify" vertical="top" wrapText="1"/>
    </xf>
    <xf numFmtId="0" fontId="36" fillId="0" borderId="13" xfId="0" applyFont="1" applyBorder="1" applyAlignment="1">
      <alignment horizontal="center" vertical="top" wrapText="1"/>
    </xf>
    <xf numFmtId="0" fontId="36" fillId="0" borderId="13" xfId="0" applyFont="1" applyBorder="1" applyAlignment="1">
      <alignment horizontal="center" vertical="top" textRotation="90" wrapText="1"/>
    </xf>
    <xf numFmtId="0" fontId="36" fillId="0" borderId="10" xfId="0" applyFont="1" applyBorder="1" applyAlignment="1">
      <alignment horizontal="center" vertical="top" wrapText="1"/>
    </xf>
    <xf numFmtId="0" fontId="36" fillId="0" borderId="11" xfId="0" applyFont="1" applyBorder="1" applyAlignment="1">
      <alignment horizontal="center" vertical="top" wrapText="1"/>
    </xf>
    <xf numFmtId="0" fontId="36" fillId="0" borderId="12" xfId="0" applyFont="1" applyBorder="1" applyAlignment="1">
      <alignment horizontal="center" vertical="top" wrapText="1"/>
    </xf>
    <xf numFmtId="0" fontId="40" fillId="0" borderId="0" xfId="0" applyFont="1"/>
    <xf numFmtId="166" fontId="0" fillId="0" borderId="0" xfId="0" applyNumberFormat="1"/>
    <xf numFmtId="166" fontId="2" fillId="2" borderId="7" xfId="0" applyNumberFormat="1" applyFont="1" applyFill="1" applyBorder="1"/>
    <xf numFmtId="0" fontId="41" fillId="0" borderId="0" xfId="0" applyFont="1"/>
    <xf numFmtId="3" fontId="0" fillId="0" borderId="0" xfId="0" applyNumberFormat="1"/>
    <xf numFmtId="3" fontId="0" fillId="2" borderId="0" xfId="0" applyNumberFormat="1" applyFill="1"/>
    <xf numFmtId="0" fontId="42" fillId="0" borderId="0" xfId="0" applyFont="1" applyAlignment="1">
      <alignment wrapText="1"/>
    </xf>
    <xf numFmtId="166" fontId="0" fillId="2" borderId="0" xfId="0" applyNumberFormat="1" applyFill="1"/>
    <xf numFmtId="0" fontId="43" fillId="0" borderId="0" xfId="0" applyFont="1"/>
    <xf numFmtId="0" fontId="44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" fontId="2" fillId="2" borderId="0" xfId="0" applyNumberFormat="1" applyFont="1" applyFill="1" applyAlignment="1">
      <alignment horizontal="center"/>
    </xf>
    <xf numFmtId="167" fontId="0" fillId="0" borderId="0" xfId="0" applyNumberFormat="1"/>
    <xf numFmtId="168" fontId="0" fillId="0" borderId="0" xfId="25" applyFont="1"/>
    <xf numFmtId="167" fontId="5" fillId="0" borderId="0" xfId="0" applyNumberFormat="1" applyFont="1"/>
    <xf numFmtId="0" fontId="45" fillId="0" borderId="0" xfId="0" applyFont="1"/>
    <xf numFmtId="169" fontId="2" fillId="0" borderId="0" xfId="0" applyNumberFormat="1" applyFont="1"/>
    <xf numFmtId="169" fontId="1" fillId="0" borderId="0" xfId="1" applyNumberFormat="1" applyFont="1"/>
    <xf numFmtId="169" fontId="5" fillId="0" borderId="0" xfId="1" applyNumberFormat="1" applyFont="1"/>
    <xf numFmtId="166" fontId="5" fillId="0" borderId="0" xfId="0" applyNumberFormat="1" applyFont="1"/>
    <xf numFmtId="170" fontId="0" fillId="2" borderId="0" xfId="0" applyNumberFormat="1" applyFill="1"/>
    <xf numFmtId="169" fontId="0" fillId="0" borderId="0" xfId="0" quotePrefix="1" applyNumberFormat="1"/>
    <xf numFmtId="0" fontId="46" fillId="0" borderId="0" xfId="0" applyFont="1"/>
    <xf numFmtId="169" fontId="0" fillId="0" borderId="0" xfId="0" applyNumberFormat="1"/>
    <xf numFmtId="169" fontId="0" fillId="0" borderId="0" xfId="1" quotePrefix="1" applyNumberFormat="1" applyFont="1" applyFill="1"/>
    <xf numFmtId="3" fontId="5" fillId="0" borderId="0" xfId="0" applyNumberFormat="1" applyFont="1"/>
    <xf numFmtId="166" fontId="5" fillId="2" borderId="0" xfId="0" applyNumberFormat="1" applyFont="1" applyFill="1"/>
    <xf numFmtId="3" fontId="47" fillId="2" borderId="0" xfId="0" applyNumberFormat="1" applyFont="1" applyFill="1"/>
    <xf numFmtId="3" fontId="46" fillId="2" borderId="0" xfId="0" applyNumberFormat="1" applyFont="1" applyFill="1"/>
    <xf numFmtId="168" fontId="0" fillId="0" borderId="0" xfId="0" applyNumberFormat="1"/>
    <xf numFmtId="0" fontId="0" fillId="0" borderId="0" xfId="0" quotePrefix="1"/>
    <xf numFmtId="169" fontId="46" fillId="0" borderId="0" xfId="0" applyNumberFormat="1" applyFont="1"/>
    <xf numFmtId="167" fontId="0" fillId="0" borderId="0" xfId="25" applyNumberFormat="1" applyFont="1" applyBorder="1"/>
    <xf numFmtId="169" fontId="0" fillId="0" borderId="0" xfId="1" quotePrefix="1" applyNumberFormat="1" applyFont="1"/>
    <xf numFmtId="3" fontId="25" fillId="2" borderId="0" xfId="0" applyNumberFormat="1" applyFont="1" applyFill="1"/>
    <xf numFmtId="170" fontId="5" fillId="0" borderId="0" xfId="0" applyNumberFormat="1" applyFont="1"/>
    <xf numFmtId="167" fontId="5" fillId="2" borderId="0" xfId="0" applyNumberFormat="1" applyFont="1" applyFill="1"/>
    <xf numFmtId="170" fontId="47" fillId="2" borderId="0" xfId="0" applyNumberFormat="1" applyFont="1" applyFill="1"/>
    <xf numFmtId="170" fontId="46" fillId="2" borderId="0" xfId="0" applyNumberFormat="1" applyFont="1" applyFill="1"/>
    <xf numFmtId="167" fontId="25" fillId="2" borderId="0" xfId="0" applyNumberFormat="1" applyFont="1" applyFill="1"/>
    <xf numFmtId="43" fontId="0" fillId="0" borderId="0" xfId="1" quotePrefix="1" applyFont="1"/>
    <xf numFmtId="170" fontId="25" fillId="0" borderId="0" xfId="0" applyNumberFormat="1" applyFont="1"/>
    <xf numFmtId="169" fontId="1" fillId="0" borderId="0" xfId="0" applyNumberFormat="1" applyFont="1"/>
    <xf numFmtId="171" fontId="0" fillId="0" borderId="0" xfId="1" quotePrefix="1" applyNumberFormat="1" applyFont="1"/>
    <xf numFmtId="169" fontId="45" fillId="0" borderId="16" xfId="0" applyNumberFormat="1" applyFont="1" applyBorder="1"/>
    <xf numFmtId="167" fontId="45" fillId="0" borderId="16" xfId="0" applyNumberFormat="1" applyFont="1" applyBorder="1"/>
    <xf numFmtId="170" fontId="48" fillId="0" borderId="16" xfId="0" applyNumberFormat="1" applyFont="1" applyBorder="1"/>
    <xf numFmtId="170" fontId="48" fillId="2" borderId="16" xfId="0" applyNumberFormat="1" applyFont="1" applyFill="1" applyBorder="1"/>
    <xf numFmtId="170" fontId="45" fillId="2" borderId="16" xfId="0" applyNumberFormat="1" applyFont="1" applyFill="1" applyBorder="1"/>
    <xf numFmtId="166" fontId="46" fillId="0" borderId="0" xfId="0" applyNumberFormat="1" applyFont="1"/>
    <xf numFmtId="166" fontId="46" fillId="2" borderId="0" xfId="0" applyNumberFormat="1" applyFont="1" applyFill="1"/>
    <xf numFmtId="0" fontId="49" fillId="0" borderId="0" xfId="0" applyFont="1"/>
    <xf numFmtId="167" fontId="47" fillId="0" borderId="0" xfId="0" applyNumberFormat="1" applyFont="1"/>
    <xf numFmtId="0" fontId="47" fillId="0" borderId="0" xfId="0" applyFont="1"/>
    <xf numFmtId="166" fontId="0" fillId="0" borderId="18" xfId="0" applyNumberFormat="1" applyBorder="1"/>
    <xf numFmtId="169" fontId="0" fillId="0" borderId="0" xfId="0" applyNumberFormat="1" applyFill="1"/>
    <xf numFmtId="0" fontId="46" fillId="0" borderId="0" xfId="0" applyFont="1" applyBorder="1"/>
    <xf numFmtId="0" fontId="47" fillId="0" borderId="0" xfId="0" applyFont="1" applyBorder="1"/>
    <xf numFmtId="0" fontId="5" fillId="0" borderId="0" xfId="0" applyFont="1" applyBorder="1"/>
    <xf numFmtId="166" fontId="0" fillId="0" borderId="0" xfId="0" applyNumberFormat="1" applyBorder="1"/>
    <xf numFmtId="166" fontId="0" fillId="2" borderId="0" xfId="0" applyNumberFormat="1" applyFill="1" applyBorder="1"/>
    <xf numFmtId="0" fontId="0" fillId="0" borderId="0" xfId="0" applyBorder="1"/>
    <xf numFmtId="0" fontId="2" fillId="0" borderId="0" xfId="0" applyFont="1" applyBorder="1"/>
  </cellXfs>
  <cellStyles count="26">
    <cellStyle name="Comma" xfId="1" builtinId="3"/>
    <cellStyle name="Comma 2" xfId="4" xr:uid="{AD04CB88-71C8-40B4-A71C-35195B783DB4}"/>
    <cellStyle name="Comma 2 2" xfId="17" xr:uid="{C94DAE5C-29A3-436D-A303-F128C8A7FB05}"/>
    <cellStyle name="Comma 2 2 2" xfId="23" xr:uid="{F5603887-1FD4-414B-A476-8D8D5BE0221E}"/>
    <cellStyle name="Comma 2 3" xfId="20" xr:uid="{64C94F12-1D93-4B69-9BB2-A1C8B89C0341}"/>
    <cellStyle name="Comma 2 4" xfId="25" xr:uid="{10226AE4-65DD-442C-9389-C8BF7C93F8FB}"/>
    <cellStyle name="Comma 3" xfId="2" xr:uid="{D29412BC-F642-411D-B7D1-65C489086EC5}"/>
    <cellStyle name="Comma 3 2" xfId="16" xr:uid="{1832903C-4AB1-4E6E-A1EB-94C5519BC0EC}"/>
    <cellStyle name="Comma 3 2 2" xfId="22" xr:uid="{9D6F9C7F-95C4-48A7-AF9D-C75176C6FC1D}"/>
    <cellStyle name="Comma 3 3" xfId="19" xr:uid="{8FB2BF02-F07F-4BE1-B618-FF2A49ACD92D}"/>
    <cellStyle name="Comma 3 4" xfId="24" xr:uid="{679A36F5-D204-4A55-996A-B270171DC470}"/>
    <cellStyle name="Comma 4" xfId="15" xr:uid="{522DB55C-EE33-4F99-946D-793D639E2C33}"/>
    <cellStyle name="Comma 4 2" xfId="21" xr:uid="{065B57E0-C8FD-43C5-AC40-58EEFB457A74}"/>
    <cellStyle name="Comma 5" xfId="18" xr:uid="{BEA81720-7387-4964-8AC3-A262F959B79C}"/>
    <cellStyle name="Normal" xfId="0" builtinId="0"/>
    <cellStyle name="Normal 2" xfId="3" xr:uid="{946EA71C-0065-40C0-B6A2-4B740C197701}"/>
    <cellStyle name="Normal 2 2" xfId="6" xr:uid="{BEA6685D-BB77-4F17-8AC0-AA64B7472F2F}"/>
    <cellStyle name="Normal 2 2 2" xfId="7" xr:uid="{89A0F16B-9181-4CAF-89A9-F945BA445DA1}"/>
    <cellStyle name="Normal 2 2 3" xfId="8" xr:uid="{BA2569A6-BF40-4242-8E82-EE3ECE6E80D8}"/>
    <cellStyle name="Normal 2 2 4" xfId="9" xr:uid="{843B05D5-5DCE-4633-85D5-E1349B74BAE5}"/>
    <cellStyle name="Normal 2 2 5" xfId="10" xr:uid="{7503F071-F8E4-4FDC-9220-22A67C86888A}"/>
    <cellStyle name="Normal 2 2 6" xfId="11" xr:uid="{D81BCD69-8A98-4095-BC7D-D219EF917FEE}"/>
    <cellStyle name="Normal 2 2 7" xfId="12" xr:uid="{C606653D-7747-4687-85A4-7CFA1507C7F5}"/>
    <cellStyle name="Normal 2 2 8" xfId="13" xr:uid="{3754C0CA-8ABA-4FEE-92FE-542EE32F33B4}"/>
    <cellStyle name="Normal 2 2 9" xfId="14" xr:uid="{8459DB2A-D469-4A66-AB37-D1CCAC005F01}"/>
    <cellStyle name="Normal 2 3" xfId="5" xr:uid="{EB0D7253-87D3-447E-AABF-3C8ED93919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eatertzaneen-my.sharepoint.com/personal/mokgadis_tzaneen_gov_za/Documents/AFS%20WORKING%20DOCS%202024-25/UIF%202024-25/UPDATED%20Irregular%20Exp%20Report%202024-2025%2023%20Aug%202025%20.xlsx" TargetMode="External"/><Relationship Id="rId1" Type="http://schemas.openxmlformats.org/officeDocument/2006/relationships/externalLinkPath" Target="/personal/mokgadis_tzaneen_gov_za/Documents/AFS%20WORKING%20DOCS%202024-25/UIF%202024-25/UPDATED%20Irregular%20Exp%20Report%202024-2025%2023%20Aug%202025%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eatertzaneen-my.sharepoint.com/personal/mokgadis_tzaneen_gov_za/Documents/Documents/AFS%20WORKING%20DOCS%202023-2024/COMAFS%202023-24/Adjustments%202023-24/Revised%20Irregular%20Exp%20Jul%2023%20-%20June%2024%2011%20Nov%202024.xlsx" TargetMode="External"/><Relationship Id="rId1" Type="http://schemas.openxmlformats.org/officeDocument/2006/relationships/externalLinkPath" Target="/personal/mokgadis_tzaneen_gov_za/Documents/Documents/AFS%20WORKING%20DOCS%202023-2024/COMAFS%202023-24/Adjustments%202023-24/Revised%20Irregular%20Exp%20Jul%2023%20-%20June%2024%2011%20Nov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eatertzaneen-my.sharepoint.com/personal/mokgadis_tzaneen_gov_za/Documents/AFS%20WORKING%20DOCS%202024-25/UIF%202024-25/Revised%20Irregular%20Exp%202024-2025%2021-08-2025.xlsx" TargetMode="External"/><Relationship Id="rId1" Type="http://schemas.openxmlformats.org/officeDocument/2006/relationships/externalLinkPath" Target="/personal/mokgadis_tzaneen_gov_za/Documents/AFS%20WORKING%20DOCS%202024-25/UIF%202024-25/Revised%20Irregular%20Exp%202024-2025%2021-08-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eatertzaneen-my.sharepoint.com/personal/shibu_tzaneen_gov_za/Documents/Documents/GTM%20AUDIT%20-%20AGSA%202025/AG%20NOTE%2046-47%20UIFW%20JUNE%202025/Revised%20Irregular%20Exp%2021-22%20-%2023-24-%2028-08-2025%20final%2031%20Aug%202025.xlsx" TargetMode="External"/><Relationship Id="rId1" Type="http://schemas.openxmlformats.org/officeDocument/2006/relationships/externalLinkPath" Target="/personal/shibu_tzaneen_gov_za/Documents/Documents/GTM%20AUDIT%20-%20AGSA%202025/AG%20NOTE%2046-47%20UIFW%20JUNE%202025/Revised%20Irregular%20Exp%2021-22%20-%2023-24-%2028-08-2025%20final%2031%20Au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y2024"/>
      <sheetName val="July 2024 YTD"/>
      <sheetName val="AUG 2024"/>
      <sheetName val="Aug 2024 YTD "/>
      <sheetName val="SEPT 2024"/>
      <sheetName val="Sept 2024 YTD  "/>
      <sheetName val="OCT 2024"/>
      <sheetName val="Oct 2024 YTD"/>
      <sheetName val="NOV 2024 "/>
      <sheetName val="Nov 2024 YTD "/>
      <sheetName val="DEC 2024 "/>
      <sheetName val="DEC 2024 YTD  "/>
      <sheetName val="JAN 2025"/>
      <sheetName val="JAN 2025 YTD"/>
      <sheetName val="Feb 2025"/>
      <sheetName val="FEB 2025 YTD "/>
      <sheetName val="MAR 2025"/>
      <sheetName val="MAR 2025 YTD"/>
      <sheetName val="APR 2025 "/>
      <sheetName val="APR 2025 YTD"/>
      <sheetName val="MAY 2025 "/>
      <sheetName val="MAY 2025 YTD "/>
      <sheetName val="JUNE 2025"/>
      <sheetName val="UIF WP 24-25"/>
      <sheetName val="JUNE 2025 YTD"/>
      <sheetName val="Adjustment of Err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80">
          <cell r="X180">
            <v>47476719.950000018</v>
          </cell>
        </row>
      </sheetData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y 2021"/>
      <sheetName val="July YTD July 2021"/>
      <sheetName val="Aug 2021 "/>
      <sheetName val="Aug YTD Aug 2021 "/>
      <sheetName val="Sep 2021"/>
      <sheetName val="Sep YTD 2021"/>
      <sheetName val="Oct 2021 "/>
      <sheetName val="Oct YTD 2021 "/>
      <sheetName val="Nov 2021 "/>
      <sheetName val="Nov YTD 2021"/>
      <sheetName val="Dec 2021"/>
      <sheetName val="Dec YTD 2021"/>
      <sheetName val="Jan 2022 "/>
      <sheetName val="Jan YTD 2022"/>
      <sheetName val="Feb 2022 "/>
      <sheetName val="Irregular WP"/>
      <sheetName val="Adj of Errors"/>
      <sheetName val="Irregular 23-24"/>
      <sheetName val="Irregular 2022-2023"/>
      <sheetName val="Unauthorised 20232024"/>
      <sheetName val="Irregular20212022"/>
      <sheetName val="Irregular 20202021"/>
      <sheetName val="Irregular 20192020"/>
      <sheetName val="Irregular 201819"/>
      <sheetName val="Unauthorised Exp 20212022"/>
      <sheetName val="Mar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37">
          <cell r="V137">
            <v>61450510.580000006</v>
          </cell>
        </row>
      </sheetData>
      <sheetData sheetId="21" refreshError="1"/>
      <sheetData sheetId="22" refreshError="1">
        <row r="69">
          <cell r="T69">
            <v>43023774.417000003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y 2021"/>
      <sheetName val="July YTD July 2021"/>
      <sheetName val="Aug 2021 "/>
      <sheetName val="Aug YTD Aug 2021 "/>
      <sheetName val="Sep 2021"/>
      <sheetName val="Sep YTD 2021"/>
      <sheetName val="Oct 2021 "/>
      <sheetName val="Oct YTD 2021 "/>
      <sheetName val="Nov 2021 "/>
      <sheetName val="Nov YTD 2021"/>
      <sheetName val="Dec 2021"/>
      <sheetName val="Dec YTD 2021"/>
      <sheetName val="Jan 2022 "/>
      <sheetName val="Jan YTD 2022"/>
      <sheetName val="Feb 2022 "/>
      <sheetName val="Irregular WP"/>
      <sheetName val="Irregular 23-24"/>
      <sheetName val="Irregular 2022-2023"/>
      <sheetName val="Irregular20212022"/>
      <sheetName val="Adj of Errors"/>
      <sheetName val="Irregular 20202021"/>
      <sheetName val="Irregular 20192020"/>
      <sheetName val="Irregular 201819"/>
      <sheetName val="Unauthorised Exp 20212022"/>
      <sheetName val="Mar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7">
          <cell r="Y137">
            <v>44160871.260000013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y 2021"/>
      <sheetName val="July YTD July 2021"/>
      <sheetName val="Aug 2021 "/>
      <sheetName val="Aug YTD Aug 2021 "/>
      <sheetName val="Sep 2021"/>
      <sheetName val="Sep YTD 2021"/>
      <sheetName val="Oct 2021 "/>
      <sheetName val="Oct YTD 2021 "/>
      <sheetName val="Nov 2021 "/>
      <sheetName val="Nov YTD 2021"/>
      <sheetName val="Dec 2021"/>
      <sheetName val="Dec YTD 2021"/>
      <sheetName val="Jan 2022 "/>
      <sheetName val="Jan YTD 2022"/>
      <sheetName val="Feb 2022 "/>
      <sheetName val="Irregular WP"/>
      <sheetName val="Irregular 24-25 WP"/>
      <sheetName val="Irregular 2024-2025"/>
      <sheetName val="Adj of errors 24-25"/>
      <sheetName val="Irregular 23-24"/>
      <sheetName val="Irregular 2022-2023"/>
      <sheetName val="Irregular20212022"/>
      <sheetName val="Adj of Errors"/>
      <sheetName val="Irregular 20202021"/>
      <sheetName val="Irregular 20192020"/>
      <sheetName val="Irregular 201819"/>
      <sheetName val="Unauthorised Exp 20212022"/>
      <sheetName val="Mar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80">
          <cell r="Y180">
            <v>32884680.730000012</v>
          </cell>
        </row>
      </sheetData>
      <sheetData sheetId="18"/>
      <sheetData sheetId="19">
        <row r="250">
          <cell r="Y250">
            <v>97167902.980000019</v>
          </cell>
        </row>
      </sheetData>
      <sheetData sheetId="20">
        <row r="226">
          <cell r="Y226">
            <v>63739620.07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okgadi Sono" id="{7A10D49F-D7AD-4544-A2E7-D40358EA38CB}" userId="S::mokgadis@tzaneen.gov.za::92be472d-abbd-4adb-9458-90aa586b38c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1" dT="2023-08-23T07:10:37.65" personId="{7A10D49F-D7AD-4544-A2E7-D40358EA38CB}" id="{8384FF0C-F985-451A-9123-DE1E3EC36E2F}">
    <text xml:space="preserve">Corrections done after UIF Investigations by Risk Officials
</text>
  </threadedComment>
  <threadedComment ref="G16" dT="2023-07-24T22:52:45.21" personId="{7A10D49F-D7AD-4544-A2E7-D40358EA38CB}" id="{A56F191A-B363-4392-B037-E897916F4EEF}">
    <text xml:space="preserve">Focus Outsourcing &amp; Contour Technology amounting to R383'345.27 written off after receiving detailed council item 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CA84A-12BB-431A-84D2-DCE593DD528B}">
  <dimension ref="A1:AM225"/>
  <sheetViews>
    <sheetView topLeftCell="G177" workbookViewId="0">
      <selection activeCell="G197" sqref="G197"/>
    </sheetView>
  </sheetViews>
  <sheetFormatPr defaultColWidth="8.88671875" defaultRowHeight="14.4" x14ac:dyDescent="0.3"/>
  <cols>
    <col min="1" max="1" width="4.33203125" customWidth="1"/>
    <col min="2" max="2" width="6.44140625" customWidth="1"/>
    <col min="3" max="3" width="8.33203125" customWidth="1"/>
    <col min="4" max="4" width="6.44140625" customWidth="1"/>
    <col min="5" max="5" width="25.88671875" customWidth="1"/>
    <col min="6" max="6" width="10.6640625" style="2" customWidth="1"/>
    <col min="7" max="7" width="29.88671875" style="2" customWidth="1"/>
    <col min="8" max="8" width="9.6640625" style="2" customWidth="1"/>
    <col min="9" max="9" width="12.5546875" style="2" bestFit="1" customWidth="1"/>
    <col min="10" max="10" width="9.88671875" style="2" customWidth="1"/>
    <col min="11" max="11" width="16.88671875" style="170" customWidth="1"/>
    <col min="12" max="15" width="14.6640625" style="63" hidden="1" customWidth="1"/>
    <col min="16" max="23" width="14.6640625" style="53" hidden="1" customWidth="1"/>
    <col min="24" max="26" width="17.33203125" style="63" customWidth="1"/>
    <col min="27" max="27" width="23.6640625" style="2" customWidth="1"/>
    <col min="28" max="28" width="20" style="2" customWidth="1"/>
    <col min="29" max="29" width="18.6640625" customWidth="1"/>
    <col min="30" max="31" width="4.33203125" customWidth="1"/>
    <col min="32" max="32" width="4.6640625" customWidth="1"/>
    <col min="33" max="33" width="5" customWidth="1"/>
    <col min="34" max="34" width="4.6640625" customWidth="1"/>
    <col min="35" max="35" width="3.88671875" customWidth="1"/>
    <col min="36" max="36" width="14.5546875" customWidth="1"/>
    <col min="37" max="37" width="17.33203125" customWidth="1"/>
  </cols>
  <sheetData>
    <row r="1" spans="1:39" x14ac:dyDescent="0.3">
      <c r="A1" s="12" t="s">
        <v>65</v>
      </c>
      <c r="B1" s="12"/>
      <c r="C1" s="12"/>
      <c r="D1" s="12"/>
      <c r="E1" s="12"/>
      <c r="F1" s="13"/>
      <c r="G1" s="13"/>
      <c r="H1" s="13"/>
      <c r="I1" s="13"/>
      <c r="J1" s="13"/>
      <c r="K1" s="85"/>
      <c r="L1" s="16"/>
      <c r="M1" s="16"/>
      <c r="N1" s="16"/>
      <c r="O1" s="16"/>
      <c r="P1" s="15"/>
      <c r="Q1" s="15"/>
      <c r="R1" s="15"/>
      <c r="S1" s="15"/>
      <c r="T1" s="15"/>
      <c r="U1" s="15"/>
      <c r="V1" s="15"/>
      <c r="W1" s="15"/>
      <c r="X1" s="16"/>
      <c r="Y1" s="16"/>
      <c r="Z1" s="16"/>
      <c r="AA1" s="13"/>
      <c r="AB1" s="17" t="s">
        <v>0</v>
      </c>
      <c r="AC1" s="12"/>
      <c r="AD1" s="12"/>
      <c r="AE1" s="12"/>
      <c r="AF1" s="12"/>
      <c r="AG1" s="12"/>
      <c r="AH1" s="12"/>
      <c r="AI1" s="12"/>
      <c r="AJ1" s="12"/>
    </row>
    <row r="2" spans="1:39" ht="15" thickBot="1" x14ac:dyDescent="0.35">
      <c r="A2" s="12"/>
      <c r="B2" s="12"/>
      <c r="C2" s="12"/>
      <c r="D2" s="12"/>
      <c r="E2" s="12"/>
      <c r="F2" s="13"/>
      <c r="G2" s="13"/>
      <c r="H2" s="13"/>
      <c r="I2" s="13"/>
      <c r="J2" s="86" t="s">
        <v>66</v>
      </c>
      <c r="K2" s="85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6"/>
      <c r="Y2" s="16"/>
      <c r="Z2" s="16"/>
      <c r="AA2" s="13"/>
      <c r="AB2" s="13"/>
      <c r="AC2" s="12"/>
      <c r="AD2" s="12"/>
      <c r="AE2" s="12"/>
      <c r="AF2" s="12"/>
      <c r="AG2" s="12"/>
      <c r="AH2" s="12"/>
      <c r="AI2" s="12"/>
      <c r="AJ2" s="12"/>
    </row>
    <row r="3" spans="1:39" x14ac:dyDescent="0.3">
      <c r="A3" s="233"/>
      <c r="B3" s="234"/>
      <c r="C3" s="234"/>
      <c r="D3" s="234"/>
      <c r="E3" s="234"/>
      <c r="F3" s="234"/>
      <c r="G3" s="234"/>
      <c r="H3" s="234"/>
      <c r="I3" s="234"/>
      <c r="J3" s="234"/>
      <c r="K3" s="235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6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7"/>
    </row>
    <row r="4" spans="1:39" ht="15" customHeight="1" x14ac:dyDescent="0.3">
      <c r="A4" s="238" t="s">
        <v>1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41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42"/>
    </row>
    <row r="5" spans="1:39" ht="15" customHeight="1" x14ac:dyDescent="0.3">
      <c r="A5" s="20"/>
      <c r="B5" s="21"/>
      <c r="C5" s="21"/>
      <c r="D5" s="21"/>
      <c r="E5" s="21"/>
      <c r="F5" s="23"/>
      <c r="G5" s="23"/>
      <c r="H5" s="23"/>
      <c r="I5" s="23"/>
      <c r="J5" s="23"/>
      <c r="K5" s="87"/>
      <c r="L5" s="23"/>
      <c r="M5" s="23"/>
      <c r="N5" s="23"/>
      <c r="O5" s="23"/>
      <c r="P5" s="21"/>
      <c r="Q5" s="21"/>
      <c r="R5" s="21"/>
      <c r="S5" s="21"/>
      <c r="T5" s="21"/>
      <c r="U5" s="21"/>
      <c r="V5" s="21"/>
      <c r="W5" s="21"/>
      <c r="X5" s="23"/>
      <c r="Y5" s="23"/>
      <c r="Z5" s="23"/>
      <c r="AA5" s="23"/>
      <c r="AB5" s="23"/>
      <c r="AC5" s="21"/>
      <c r="AD5" s="21"/>
      <c r="AE5" s="21"/>
      <c r="AF5" s="21"/>
      <c r="AG5" s="21"/>
      <c r="AH5" s="21"/>
      <c r="AI5" s="21"/>
      <c r="AJ5" s="22"/>
    </row>
    <row r="6" spans="1:39" ht="15" thickBot="1" x14ac:dyDescent="0.35">
      <c r="A6" s="243" t="s">
        <v>67</v>
      </c>
      <c r="B6" s="244"/>
      <c r="C6" s="244"/>
      <c r="D6" s="244"/>
      <c r="E6" s="244"/>
      <c r="F6" s="244"/>
      <c r="G6" s="244"/>
      <c r="H6" s="244"/>
      <c r="I6" s="244"/>
      <c r="J6" s="244"/>
      <c r="K6" s="245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6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7"/>
    </row>
    <row r="7" spans="1:39" ht="18" customHeight="1" thickBot="1" x14ac:dyDescent="0.35">
      <c r="A7" s="248" t="s">
        <v>2</v>
      </c>
      <c r="B7" s="251" t="s">
        <v>3</v>
      </c>
      <c r="C7" s="24"/>
      <c r="D7" s="24"/>
      <c r="E7" s="24"/>
      <c r="F7" s="254" t="s">
        <v>4</v>
      </c>
      <c r="G7" s="25"/>
      <c r="H7" s="25"/>
      <c r="I7" s="25"/>
      <c r="J7" s="257" t="s">
        <v>5</v>
      </c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9"/>
      <c r="Z7" s="258"/>
      <c r="AA7" s="260"/>
      <c r="AB7" s="261" t="s">
        <v>6</v>
      </c>
      <c r="AC7" s="248" t="s">
        <v>7</v>
      </c>
      <c r="AD7" s="257" t="s">
        <v>8</v>
      </c>
      <c r="AE7" s="258"/>
      <c r="AF7" s="258"/>
      <c r="AG7" s="258"/>
      <c r="AH7" s="258"/>
      <c r="AI7" s="258"/>
      <c r="AJ7" s="264"/>
    </row>
    <row r="8" spans="1:39" x14ac:dyDescent="0.3">
      <c r="A8" s="249"/>
      <c r="B8" s="252"/>
      <c r="C8" s="26"/>
      <c r="D8" s="26"/>
      <c r="E8" s="26"/>
      <c r="F8" s="255"/>
      <c r="G8" s="27"/>
      <c r="H8" s="27"/>
      <c r="I8" s="27"/>
      <c r="J8" s="254" t="s">
        <v>9</v>
      </c>
      <c r="K8" s="254" t="s">
        <v>10</v>
      </c>
      <c r="L8" s="231" t="s">
        <v>68</v>
      </c>
      <c r="M8" s="231" t="s">
        <v>69</v>
      </c>
      <c r="N8" s="231" t="s">
        <v>70</v>
      </c>
      <c r="O8" s="231" t="s">
        <v>71</v>
      </c>
      <c r="P8" s="265" t="s">
        <v>72</v>
      </c>
      <c r="Q8" s="265" t="s">
        <v>73</v>
      </c>
      <c r="R8" s="265" t="s">
        <v>74</v>
      </c>
      <c r="S8" s="265" t="s">
        <v>75</v>
      </c>
      <c r="T8" s="265" t="s">
        <v>76</v>
      </c>
      <c r="U8" s="265" t="s">
        <v>37</v>
      </c>
      <c r="V8" s="265" t="s">
        <v>38</v>
      </c>
      <c r="W8" s="265" t="s">
        <v>39</v>
      </c>
      <c r="X8" s="231" t="s">
        <v>77</v>
      </c>
      <c r="Y8" s="82"/>
      <c r="Z8" s="82"/>
      <c r="AA8" s="261" t="s">
        <v>11</v>
      </c>
      <c r="AB8" s="262"/>
      <c r="AC8" s="249"/>
      <c r="AD8" s="28"/>
      <c r="AE8" s="28"/>
      <c r="AF8" s="28"/>
      <c r="AG8" s="28"/>
      <c r="AH8" s="28"/>
      <c r="AI8" s="28"/>
      <c r="AJ8" s="29"/>
    </row>
    <row r="9" spans="1:39" ht="77.400000000000006" thickBot="1" x14ac:dyDescent="0.35">
      <c r="A9" s="250"/>
      <c r="B9" s="253"/>
      <c r="C9" s="30"/>
      <c r="D9" s="31" t="s">
        <v>22</v>
      </c>
      <c r="E9" s="31" t="s">
        <v>23</v>
      </c>
      <c r="F9" s="256"/>
      <c r="G9" s="32" t="s">
        <v>12</v>
      </c>
      <c r="H9" s="32" t="s">
        <v>24</v>
      </c>
      <c r="I9" s="32" t="s">
        <v>25</v>
      </c>
      <c r="J9" s="256"/>
      <c r="K9" s="256"/>
      <c r="L9" s="232"/>
      <c r="M9" s="232"/>
      <c r="N9" s="232"/>
      <c r="O9" s="232"/>
      <c r="P9" s="266"/>
      <c r="Q9" s="266"/>
      <c r="R9" s="266"/>
      <c r="S9" s="266"/>
      <c r="T9" s="266"/>
      <c r="U9" s="266"/>
      <c r="V9" s="266"/>
      <c r="W9" s="266"/>
      <c r="X9" s="232"/>
      <c r="Y9" s="83" t="s">
        <v>78</v>
      </c>
      <c r="Z9" s="83" t="s">
        <v>79</v>
      </c>
      <c r="AA9" s="263"/>
      <c r="AB9" s="263"/>
      <c r="AC9" s="250"/>
      <c r="AD9" s="33" t="s">
        <v>13</v>
      </c>
      <c r="AE9" s="33" t="s">
        <v>14</v>
      </c>
      <c r="AF9" s="33" t="s">
        <v>15</v>
      </c>
      <c r="AG9" s="33" t="s">
        <v>16</v>
      </c>
      <c r="AH9" s="33" t="s">
        <v>17</v>
      </c>
      <c r="AI9" s="33" t="s">
        <v>18</v>
      </c>
      <c r="AJ9" s="34" t="s">
        <v>19</v>
      </c>
    </row>
    <row r="10" spans="1:39" ht="79.8" thickBot="1" x14ac:dyDescent="0.35">
      <c r="A10" s="35">
        <v>1</v>
      </c>
      <c r="B10" s="88"/>
      <c r="C10" s="36" t="s">
        <v>26</v>
      </c>
      <c r="D10" s="37" t="s">
        <v>27</v>
      </c>
      <c r="E10" s="38" t="s">
        <v>28</v>
      </c>
      <c r="F10" s="6"/>
      <c r="G10" s="3" t="s">
        <v>80</v>
      </c>
      <c r="H10" s="3" t="s">
        <v>81</v>
      </c>
      <c r="I10" s="3" t="s">
        <v>82</v>
      </c>
      <c r="J10" s="89" t="s">
        <v>83</v>
      </c>
      <c r="K10" s="90" t="s">
        <v>84</v>
      </c>
      <c r="L10" s="91">
        <v>331731.84000000003</v>
      </c>
      <c r="M10" s="92">
        <f>0</f>
        <v>0</v>
      </c>
      <c r="N10" s="92">
        <f>0</f>
        <v>0</v>
      </c>
      <c r="O10" s="92">
        <f>0</f>
        <v>0</v>
      </c>
      <c r="P10" s="93">
        <f>0</f>
        <v>0</v>
      </c>
      <c r="Q10" s="93">
        <f>0</f>
        <v>0</v>
      </c>
      <c r="R10" s="93">
        <f>0</f>
        <v>0</v>
      </c>
      <c r="S10" s="93">
        <f>0</f>
        <v>0</v>
      </c>
      <c r="T10" s="93">
        <f>0</f>
        <v>0</v>
      </c>
      <c r="U10" s="93">
        <f>0</f>
        <v>0</v>
      </c>
      <c r="V10" s="93">
        <f>0</f>
        <v>0</v>
      </c>
      <c r="W10" s="93">
        <f>0</f>
        <v>0</v>
      </c>
      <c r="X10" s="94">
        <v>331731.84000000003</v>
      </c>
      <c r="Y10" s="189">
        <f t="shared" ref="Y10:Y35" si="0">X10</f>
        <v>331731.84000000003</v>
      </c>
      <c r="Z10" s="132">
        <v>331731.84000000003</v>
      </c>
      <c r="AA10" s="5" t="s">
        <v>20</v>
      </c>
      <c r="AB10" s="95" t="s">
        <v>21</v>
      </c>
      <c r="AC10" s="88"/>
      <c r="AD10" s="88"/>
      <c r="AE10" s="88"/>
      <c r="AF10" s="88"/>
      <c r="AG10" s="88"/>
      <c r="AH10" s="88"/>
      <c r="AI10" s="88"/>
      <c r="AJ10" s="96"/>
      <c r="AK10" s="97"/>
      <c r="AL10" s="97"/>
      <c r="AM10" s="97"/>
    </row>
    <row r="11" spans="1:39" ht="79.8" thickBot="1" x14ac:dyDescent="0.35">
      <c r="A11" s="35">
        <v>2</v>
      </c>
      <c r="B11" s="88"/>
      <c r="C11" s="36" t="s">
        <v>26</v>
      </c>
      <c r="D11" s="37" t="s">
        <v>27</v>
      </c>
      <c r="E11" s="38" t="s">
        <v>28</v>
      </c>
      <c r="F11" s="6"/>
      <c r="G11" s="3" t="s">
        <v>85</v>
      </c>
      <c r="H11" s="3" t="s">
        <v>86</v>
      </c>
      <c r="I11" s="3" t="s">
        <v>87</v>
      </c>
      <c r="J11" s="98" t="s">
        <v>83</v>
      </c>
      <c r="K11" s="90" t="s">
        <v>88</v>
      </c>
      <c r="L11" s="91">
        <v>74869.009999999995</v>
      </c>
      <c r="M11" s="91">
        <f>0</f>
        <v>0</v>
      </c>
      <c r="N11" s="92">
        <f>0</f>
        <v>0</v>
      </c>
      <c r="O11" s="92">
        <f>0</f>
        <v>0</v>
      </c>
      <c r="P11" s="4">
        <f>0</f>
        <v>0</v>
      </c>
      <c r="Q11" s="4">
        <f>0</f>
        <v>0</v>
      </c>
      <c r="R11" s="4">
        <f>0</f>
        <v>0</v>
      </c>
      <c r="S11" s="4">
        <f>0</f>
        <v>0</v>
      </c>
      <c r="T11" s="4">
        <f>0</f>
        <v>0</v>
      </c>
      <c r="U11" s="4">
        <f>0</f>
        <v>0</v>
      </c>
      <c r="V11" s="4">
        <f>0</f>
        <v>0</v>
      </c>
      <c r="W11" s="4">
        <f>0</f>
        <v>0</v>
      </c>
      <c r="X11" s="94">
        <f t="shared" ref="X11:X74" si="1">SUM(L11:W11)</f>
        <v>74869.009999999995</v>
      </c>
      <c r="Y11" s="189">
        <f t="shared" si="0"/>
        <v>74869.009999999995</v>
      </c>
      <c r="Z11" s="132">
        <v>74869.009999999995</v>
      </c>
      <c r="AA11" s="5" t="s">
        <v>20</v>
      </c>
      <c r="AB11" s="5" t="s">
        <v>21</v>
      </c>
      <c r="AC11" s="88"/>
      <c r="AD11" s="88"/>
      <c r="AE11" s="88"/>
      <c r="AF11" s="88"/>
      <c r="AG11" s="88"/>
      <c r="AH11" s="88"/>
      <c r="AI11" s="88"/>
      <c r="AJ11" s="96"/>
      <c r="AK11" s="97"/>
      <c r="AL11" s="97"/>
      <c r="AM11" s="97"/>
    </row>
    <row r="12" spans="1:39" ht="79.8" thickBot="1" x14ac:dyDescent="0.35">
      <c r="A12" s="35">
        <v>3</v>
      </c>
      <c r="B12" s="6"/>
      <c r="C12" s="36" t="s">
        <v>26</v>
      </c>
      <c r="D12" s="37" t="s">
        <v>27</v>
      </c>
      <c r="E12" s="38" t="s">
        <v>28</v>
      </c>
      <c r="F12" s="6"/>
      <c r="G12" s="3" t="s">
        <v>89</v>
      </c>
      <c r="H12" s="3" t="s">
        <v>90</v>
      </c>
      <c r="I12" s="3" t="s">
        <v>91</v>
      </c>
      <c r="J12" s="98" t="s">
        <v>83</v>
      </c>
      <c r="K12" s="90" t="s">
        <v>92</v>
      </c>
      <c r="L12" s="92">
        <v>50000</v>
      </c>
      <c r="M12" s="92">
        <f>0</f>
        <v>0</v>
      </c>
      <c r="N12" s="92">
        <f>0</f>
        <v>0</v>
      </c>
      <c r="O12" s="92">
        <f>0</f>
        <v>0</v>
      </c>
      <c r="P12" s="92">
        <f>0</f>
        <v>0</v>
      </c>
      <c r="Q12" s="92">
        <f>0</f>
        <v>0</v>
      </c>
      <c r="R12" s="92">
        <f>0</f>
        <v>0</v>
      </c>
      <c r="S12" s="92">
        <f>0</f>
        <v>0</v>
      </c>
      <c r="T12" s="92">
        <f>0</f>
        <v>0</v>
      </c>
      <c r="U12" s="92">
        <f>0</f>
        <v>0</v>
      </c>
      <c r="V12" s="92">
        <f>0</f>
        <v>0</v>
      </c>
      <c r="W12" s="92">
        <f>0</f>
        <v>0</v>
      </c>
      <c r="X12" s="94">
        <f t="shared" si="1"/>
        <v>50000</v>
      </c>
      <c r="Y12" s="189">
        <f t="shared" si="0"/>
        <v>50000</v>
      </c>
      <c r="Z12" s="132">
        <v>50000</v>
      </c>
      <c r="AA12" s="5" t="s">
        <v>20</v>
      </c>
      <c r="AB12" s="5" t="s">
        <v>21</v>
      </c>
      <c r="AC12" s="6"/>
      <c r="AD12" s="6"/>
      <c r="AE12" s="6"/>
      <c r="AF12" s="6"/>
      <c r="AG12" s="6"/>
      <c r="AH12" s="6"/>
      <c r="AI12" s="6"/>
      <c r="AJ12" s="99"/>
      <c r="AK12" s="2"/>
      <c r="AL12" s="2"/>
      <c r="AM12" s="2"/>
    </row>
    <row r="13" spans="1:39" ht="79.8" thickBot="1" x14ac:dyDescent="0.35">
      <c r="A13" s="35">
        <v>4</v>
      </c>
      <c r="B13" s="6"/>
      <c r="C13" s="36" t="s">
        <v>26</v>
      </c>
      <c r="D13" s="37" t="s">
        <v>27</v>
      </c>
      <c r="E13" s="38" t="s">
        <v>28</v>
      </c>
      <c r="F13" s="6"/>
      <c r="G13" s="3" t="s">
        <v>93</v>
      </c>
      <c r="H13" s="3" t="s">
        <v>94</v>
      </c>
      <c r="I13" s="3" t="s">
        <v>95</v>
      </c>
      <c r="J13" s="98" t="s">
        <v>96</v>
      </c>
      <c r="K13" s="90" t="s">
        <v>97</v>
      </c>
      <c r="L13" s="100">
        <v>284194.90000000002</v>
      </c>
      <c r="M13" s="92">
        <f>0</f>
        <v>0</v>
      </c>
      <c r="N13" s="92">
        <f>0</f>
        <v>0</v>
      </c>
      <c r="O13" s="92">
        <f>0</f>
        <v>0</v>
      </c>
      <c r="P13" s="92">
        <f>0</f>
        <v>0</v>
      </c>
      <c r="Q13" s="92">
        <f>0</f>
        <v>0</v>
      </c>
      <c r="R13" s="92">
        <f>0</f>
        <v>0</v>
      </c>
      <c r="S13" s="92">
        <f>0</f>
        <v>0</v>
      </c>
      <c r="T13" s="92">
        <f>0</f>
        <v>0</v>
      </c>
      <c r="U13" s="92">
        <f>0</f>
        <v>0</v>
      </c>
      <c r="V13" s="92">
        <f>0</f>
        <v>0</v>
      </c>
      <c r="W13" s="92">
        <f>0</f>
        <v>0</v>
      </c>
      <c r="X13" s="94">
        <f t="shared" si="1"/>
        <v>284194.90000000002</v>
      </c>
      <c r="Y13" s="189">
        <f t="shared" si="0"/>
        <v>284194.90000000002</v>
      </c>
      <c r="Z13" s="132">
        <v>284194.90000000002</v>
      </c>
      <c r="AA13" s="5" t="s">
        <v>20</v>
      </c>
      <c r="AB13" s="5" t="s">
        <v>21</v>
      </c>
      <c r="AC13" s="6"/>
      <c r="AD13" s="6"/>
      <c r="AE13" s="6"/>
      <c r="AF13" s="6"/>
      <c r="AG13" s="6"/>
      <c r="AH13" s="6"/>
      <c r="AI13" s="6"/>
      <c r="AJ13" s="99"/>
      <c r="AK13" s="2"/>
      <c r="AL13" s="2"/>
      <c r="AM13" s="2"/>
    </row>
    <row r="14" spans="1:39" ht="79.8" thickBot="1" x14ac:dyDescent="0.35">
      <c r="A14" s="35">
        <v>5</v>
      </c>
      <c r="B14" s="6"/>
      <c r="C14" s="36" t="s">
        <v>26</v>
      </c>
      <c r="D14" s="37" t="s">
        <v>27</v>
      </c>
      <c r="E14" s="38" t="s">
        <v>28</v>
      </c>
      <c r="F14" s="6"/>
      <c r="G14" s="3" t="s">
        <v>98</v>
      </c>
      <c r="H14" s="3" t="s">
        <v>99</v>
      </c>
      <c r="I14" s="3" t="s">
        <v>100</v>
      </c>
      <c r="J14" s="98" t="s">
        <v>101</v>
      </c>
      <c r="K14" s="90" t="s">
        <v>102</v>
      </c>
      <c r="L14" s="92">
        <f>0</f>
        <v>0</v>
      </c>
      <c r="M14" s="92">
        <v>336517.62</v>
      </c>
      <c r="N14" s="92">
        <f>0</f>
        <v>0</v>
      </c>
      <c r="O14" s="92">
        <f>0</f>
        <v>0</v>
      </c>
      <c r="P14" s="92">
        <f>0</f>
        <v>0</v>
      </c>
      <c r="Q14" s="92">
        <f>0</f>
        <v>0</v>
      </c>
      <c r="R14" s="92">
        <f>0</f>
        <v>0</v>
      </c>
      <c r="S14" s="92">
        <f>0</f>
        <v>0</v>
      </c>
      <c r="T14" s="92">
        <f>0</f>
        <v>0</v>
      </c>
      <c r="U14" s="92">
        <f>0</f>
        <v>0</v>
      </c>
      <c r="V14" s="92">
        <f>0</f>
        <v>0</v>
      </c>
      <c r="W14" s="92">
        <f>0</f>
        <v>0</v>
      </c>
      <c r="X14" s="94">
        <f t="shared" si="1"/>
        <v>336517.62</v>
      </c>
      <c r="Y14" s="189">
        <f t="shared" si="0"/>
        <v>336517.62</v>
      </c>
      <c r="Z14" s="132">
        <v>336517.62</v>
      </c>
      <c r="AA14" s="5" t="s">
        <v>20</v>
      </c>
      <c r="AB14" s="5" t="s">
        <v>21</v>
      </c>
      <c r="AC14" s="6"/>
      <c r="AD14" s="6"/>
      <c r="AE14" s="6"/>
      <c r="AF14" s="6"/>
      <c r="AG14" s="6"/>
      <c r="AH14" s="6"/>
      <c r="AI14" s="6"/>
      <c r="AJ14" s="99"/>
      <c r="AK14" s="2"/>
      <c r="AL14" s="2"/>
      <c r="AM14" s="2"/>
    </row>
    <row r="15" spans="1:39" ht="79.8" thickBot="1" x14ac:dyDescent="0.35">
      <c r="A15" s="35">
        <v>6</v>
      </c>
      <c r="B15" s="6"/>
      <c r="C15" s="36" t="s">
        <v>26</v>
      </c>
      <c r="D15" s="37" t="s">
        <v>27</v>
      </c>
      <c r="E15" s="38" t="s">
        <v>28</v>
      </c>
      <c r="F15" s="6"/>
      <c r="G15" s="3" t="s">
        <v>103</v>
      </c>
      <c r="H15" s="3" t="s">
        <v>99</v>
      </c>
      <c r="I15" s="3" t="s">
        <v>104</v>
      </c>
      <c r="J15" s="98" t="s">
        <v>105</v>
      </c>
      <c r="K15" s="90" t="s">
        <v>106</v>
      </c>
      <c r="L15" s="92">
        <f>0</f>
        <v>0</v>
      </c>
      <c r="M15" s="92">
        <v>29885.59</v>
      </c>
      <c r="N15" s="92">
        <f>0</f>
        <v>0</v>
      </c>
      <c r="O15" s="92">
        <f>0</f>
        <v>0</v>
      </c>
      <c r="P15" s="92">
        <f>0</f>
        <v>0</v>
      </c>
      <c r="Q15" s="92">
        <f>0</f>
        <v>0</v>
      </c>
      <c r="R15" s="92">
        <f>0</f>
        <v>0</v>
      </c>
      <c r="S15" s="92">
        <f>0</f>
        <v>0</v>
      </c>
      <c r="T15" s="92">
        <f>0</f>
        <v>0</v>
      </c>
      <c r="U15" s="92">
        <f>0</f>
        <v>0</v>
      </c>
      <c r="V15" s="92">
        <f>0</f>
        <v>0</v>
      </c>
      <c r="W15" s="92">
        <f>0</f>
        <v>0</v>
      </c>
      <c r="X15" s="94">
        <f t="shared" si="1"/>
        <v>29885.59</v>
      </c>
      <c r="Y15" s="189">
        <f t="shared" si="0"/>
        <v>29885.59</v>
      </c>
      <c r="Z15" s="132">
        <v>29885.59</v>
      </c>
      <c r="AA15" s="5" t="s">
        <v>20</v>
      </c>
      <c r="AB15" s="5" t="s">
        <v>21</v>
      </c>
      <c r="AC15" s="6"/>
      <c r="AD15" s="6"/>
      <c r="AE15" s="6"/>
      <c r="AF15" s="6"/>
      <c r="AG15" s="6"/>
      <c r="AH15" s="6"/>
      <c r="AI15" s="6"/>
      <c r="AJ15" s="99"/>
      <c r="AK15" s="2"/>
      <c r="AL15" s="2"/>
      <c r="AM15" s="2"/>
    </row>
    <row r="16" spans="1:39" ht="79.8" thickBot="1" x14ac:dyDescent="0.35">
      <c r="A16" s="35">
        <v>7</v>
      </c>
      <c r="B16" s="6"/>
      <c r="C16" s="36" t="s">
        <v>26</v>
      </c>
      <c r="D16" s="37" t="s">
        <v>27</v>
      </c>
      <c r="E16" s="38" t="s">
        <v>28</v>
      </c>
      <c r="F16" s="6"/>
      <c r="G16" s="3" t="s">
        <v>107</v>
      </c>
      <c r="H16" s="3" t="s">
        <v>108</v>
      </c>
      <c r="I16" s="3" t="s">
        <v>82</v>
      </c>
      <c r="J16" s="98" t="s">
        <v>109</v>
      </c>
      <c r="K16" s="90" t="s">
        <v>110</v>
      </c>
      <c r="L16" s="92">
        <f>0</f>
        <v>0</v>
      </c>
      <c r="M16" s="92">
        <v>109250</v>
      </c>
      <c r="N16" s="92">
        <f>0</f>
        <v>0</v>
      </c>
      <c r="O16" s="92">
        <f>0</f>
        <v>0</v>
      </c>
      <c r="P16" s="92">
        <f>0</f>
        <v>0</v>
      </c>
      <c r="Q16" s="92">
        <f>0</f>
        <v>0</v>
      </c>
      <c r="R16" s="92">
        <f>0</f>
        <v>0</v>
      </c>
      <c r="S16" s="92">
        <f>0</f>
        <v>0</v>
      </c>
      <c r="T16" s="92">
        <f>0</f>
        <v>0</v>
      </c>
      <c r="U16" s="92">
        <f>0</f>
        <v>0</v>
      </c>
      <c r="V16" s="92">
        <f>0</f>
        <v>0</v>
      </c>
      <c r="W16" s="92">
        <f>0</f>
        <v>0</v>
      </c>
      <c r="X16" s="94">
        <f t="shared" si="1"/>
        <v>109250</v>
      </c>
      <c r="Y16" s="189">
        <f t="shared" si="0"/>
        <v>109250</v>
      </c>
      <c r="Z16" s="132">
        <v>109250</v>
      </c>
      <c r="AA16" s="5" t="s">
        <v>20</v>
      </c>
      <c r="AB16" s="5" t="s">
        <v>21</v>
      </c>
      <c r="AC16" s="6"/>
      <c r="AD16" s="6"/>
      <c r="AE16" s="6"/>
      <c r="AF16" s="6"/>
      <c r="AG16" s="6"/>
      <c r="AH16" s="6"/>
      <c r="AI16" s="6"/>
      <c r="AJ16" s="99"/>
      <c r="AK16" s="2"/>
      <c r="AL16" s="2"/>
      <c r="AM16" s="2"/>
    </row>
    <row r="17" spans="1:39" ht="79.8" thickBot="1" x14ac:dyDescent="0.35">
      <c r="A17" s="35">
        <v>8</v>
      </c>
      <c r="B17" s="6"/>
      <c r="C17" s="36" t="s">
        <v>26</v>
      </c>
      <c r="D17" s="37" t="s">
        <v>27</v>
      </c>
      <c r="E17" s="38" t="s">
        <v>40</v>
      </c>
      <c r="F17" s="6"/>
      <c r="G17" s="3" t="s">
        <v>111</v>
      </c>
      <c r="H17" s="101" t="s">
        <v>112</v>
      </c>
      <c r="I17" s="102" t="s">
        <v>82</v>
      </c>
      <c r="J17" s="98" t="s">
        <v>109</v>
      </c>
      <c r="K17" s="90" t="s">
        <v>113</v>
      </c>
      <c r="L17" s="92">
        <f>0</f>
        <v>0</v>
      </c>
      <c r="M17" s="92">
        <v>123145.57</v>
      </c>
      <c r="N17" s="92">
        <f>0</f>
        <v>0</v>
      </c>
      <c r="O17" s="92">
        <f>0</f>
        <v>0</v>
      </c>
      <c r="P17" s="92">
        <f>0</f>
        <v>0</v>
      </c>
      <c r="Q17" s="92">
        <f>0</f>
        <v>0</v>
      </c>
      <c r="R17" s="92">
        <f>0</f>
        <v>0</v>
      </c>
      <c r="S17" s="92">
        <f>0</f>
        <v>0</v>
      </c>
      <c r="T17" s="92">
        <f>0</f>
        <v>0</v>
      </c>
      <c r="U17" s="92">
        <f>0</f>
        <v>0</v>
      </c>
      <c r="V17" s="92">
        <f>0</f>
        <v>0</v>
      </c>
      <c r="W17" s="92">
        <f>0</f>
        <v>0</v>
      </c>
      <c r="X17" s="94">
        <f t="shared" si="1"/>
        <v>123145.57</v>
      </c>
      <c r="Y17" s="189">
        <f t="shared" si="0"/>
        <v>123145.57</v>
      </c>
      <c r="Z17" s="132">
        <v>123145.57</v>
      </c>
      <c r="AA17" s="5" t="s">
        <v>20</v>
      </c>
      <c r="AB17" s="5" t="s">
        <v>21</v>
      </c>
      <c r="AC17" s="6"/>
      <c r="AD17" s="6"/>
      <c r="AE17" s="6"/>
      <c r="AF17" s="6"/>
      <c r="AG17" s="6"/>
      <c r="AH17" s="6"/>
      <c r="AI17" s="6"/>
      <c r="AJ17" s="99"/>
      <c r="AK17" s="2"/>
      <c r="AL17" s="2"/>
      <c r="AM17" s="2"/>
    </row>
    <row r="18" spans="1:39" s="97" customFormat="1" ht="79.8" thickBot="1" x14ac:dyDescent="0.35">
      <c r="A18" s="35">
        <v>9</v>
      </c>
      <c r="B18" s="6"/>
      <c r="C18" s="36" t="s">
        <v>114</v>
      </c>
      <c r="D18" s="37" t="s">
        <v>27</v>
      </c>
      <c r="E18" s="38" t="s">
        <v>28</v>
      </c>
      <c r="F18" s="6"/>
      <c r="G18" s="3" t="s">
        <v>115</v>
      </c>
      <c r="H18" s="101" t="s">
        <v>116</v>
      </c>
      <c r="I18" s="103" t="s">
        <v>117</v>
      </c>
      <c r="J18" s="98" t="s">
        <v>118</v>
      </c>
      <c r="K18" s="104" t="s">
        <v>119</v>
      </c>
      <c r="L18" s="92">
        <f>0</f>
        <v>0</v>
      </c>
      <c r="M18" s="92">
        <v>29524.86</v>
      </c>
      <c r="N18" s="92">
        <f>0</f>
        <v>0</v>
      </c>
      <c r="O18" s="92">
        <f>0</f>
        <v>0</v>
      </c>
      <c r="P18" s="92">
        <f>0</f>
        <v>0</v>
      </c>
      <c r="Q18" s="92">
        <f>0</f>
        <v>0</v>
      </c>
      <c r="R18" s="92">
        <f>0</f>
        <v>0</v>
      </c>
      <c r="S18" s="92">
        <f>0</f>
        <v>0</v>
      </c>
      <c r="T18" s="92">
        <f>0</f>
        <v>0</v>
      </c>
      <c r="U18" s="92">
        <f>0</f>
        <v>0</v>
      </c>
      <c r="V18" s="92">
        <f>0</f>
        <v>0</v>
      </c>
      <c r="W18" s="92">
        <f>0</f>
        <v>0</v>
      </c>
      <c r="X18" s="94">
        <f t="shared" si="1"/>
        <v>29524.86</v>
      </c>
      <c r="Y18" s="189">
        <f t="shared" si="0"/>
        <v>29524.86</v>
      </c>
      <c r="Z18" s="132">
        <v>29524.86</v>
      </c>
      <c r="AA18" s="5" t="s">
        <v>20</v>
      </c>
      <c r="AB18" s="5" t="s">
        <v>21</v>
      </c>
      <c r="AC18" s="6"/>
      <c r="AD18" s="6"/>
      <c r="AE18" s="6"/>
      <c r="AF18" s="6"/>
      <c r="AG18" s="6"/>
      <c r="AH18" s="6"/>
      <c r="AI18" s="6"/>
      <c r="AJ18" s="99"/>
      <c r="AK18" s="2"/>
      <c r="AL18" s="2"/>
      <c r="AM18" s="2"/>
    </row>
    <row r="19" spans="1:39" s="97" customFormat="1" ht="79.8" thickBot="1" x14ac:dyDescent="0.35">
      <c r="A19" s="35">
        <v>10</v>
      </c>
      <c r="B19" s="6"/>
      <c r="C19" s="36" t="s">
        <v>26</v>
      </c>
      <c r="D19" s="37" t="s">
        <v>27</v>
      </c>
      <c r="E19" s="38" t="s">
        <v>28</v>
      </c>
      <c r="F19" s="6"/>
      <c r="G19" s="3" t="s">
        <v>120</v>
      </c>
      <c r="H19" s="101"/>
      <c r="I19" s="103"/>
      <c r="J19" s="105" t="s">
        <v>121</v>
      </c>
      <c r="K19" s="106" t="s">
        <v>122</v>
      </c>
      <c r="L19" s="92">
        <f>0</f>
        <v>0</v>
      </c>
      <c r="M19" s="92">
        <v>96402.66</v>
      </c>
      <c r="N19" s="92">
        <f>0</f>
        <v>0</v>
      </c>
      <c r="O19" s="92">
        <f>0</f>
        <v>0</v>
      </c>
      <c r="P19" s="92">
        <f>0</f>
        <v>0</v>
      </c>
      <c r="Q19" s="92">
        <f>0</f>
        <v>0</v>
      </c>
      <c r="R19" s="92">
        <f>0</f>
        <v>0</v>
      </c>
      <c r="S19" s="92">
        <f>0</f>
        <v>0</v>
      </c>
      <c r="T19" s="92">
        <f>0</f>
        <v>0</v>
      </c>
      <c r="U19" s="92">
        <f>0</f>
        <v>0</v>
      </c>
      <c r="V19" s="92">
        <f>0</f>
        <v>0</v>
      </c>
      <c r="W19" s="92">
        <f>0</f>
        <v>0</v>
      </c>
      <c r="X19" s="94">
        <f t="shared" si="1"/>
        <v>96402.66</v>
      </c>
      <c r="Y19" s="189">
        <f t="shared" si="0"/>
        <v>96402.66</v>
      </c>
      <c r="Z19" s="132">
        <v>96402.66</v>
      </c>
      <c r="AA19" s="5" t="s">
        <v>20</v>
      </c>
      <c r="AB19" s="5" t="s">
        <v>21</v>
      </c>
      <c r="AC19" s="6"/>
      <c r="AD19" s="6"/>
      <c r="AE19" s="6"/>
      <c r="AF19" s="6"/>
      <c r="AG19" s="6"/>
      <c r="AH19" s="6"/>
      <c r="AI19" s="6"/>
      <c r="AJ19" s="107"/>
      <c r="AK19" s="2"/>
      <c r="AL19" s="2"/>
      <c r="AM19" s="2"/>
    </row>
    <row r="20" spans="1:39" s="110" customFormat="1" ht="79.8" thickBot="1" x14ac:dyDescent="0.35">
      <c r="A20" s="35">
        <v>11</v>
      </c>
      <c r="B20" s="6"/>
      <c r="C20" s="36" t="s">
        <v>26</v>
      </c>
      <c r="D20" s="37" t="s">
        <v>27</v>
      </c>
      <c r="E20" s="38" t="s">
        <v>28</v>
      </c>
      <c r="F20" s="6"/>
      <c r="G20" s="3" t="s">
        <v>120</v>
      </c>
      <c r="H20" s="101"/>
      <c r="I20" s="103"/>
      <c r="J20" s="108" t="s">
        <v>121</v>
      </c>
      <c r="K20" s="109" t="s">
        <v>123</v>
      </c>
      <c r="L20" s="92">
        <f>0</f>
        <v>0</v>
      </c>
      <c r="M20" s="92">
        <v>283296.8</v>
      </c>
      <c r="N20" s="92">
        <f>0</f>
        <v>0</v>
      </c>
      <c r="O20" s="92">
        <f>0</f>
        <v>0</v>
      </c>
      <c r="P20" s="92">
        <f>0</f>
        <v>0</v>
      </c>
      <c r="Q20" s="92">
        <f>0</f>
        <v>0</v>
      </c>
      <c r="R20" s="92">
        <f>0</f>
        <v>0</v>
      </c>
      <c r="S20" s="92">
        <f>0</f>
        <v>0</v>
      </c>
      <c r="T20" s="92">
        <f>0</f>
        <v>0</v>
      </c>
      <c r="U20" s="92">
        <f>0</f>
        <v>0</v>
      </c>
      <c r="V20" s="92">
        <f>0</f>
        <v>0</v>
      </c>
      <c r="W20" s="92">
        <f>0</f>
        <v>0</v>
      </c>
      <c r="X20" s="94">
        <f t="shared" si="1"/>
        <v>283296.8</v>
      </c>
      <c r="Y20" s="189">
        <f t="shared" si="0"/>
        <v>283296.8</v>
      </c>
      <c r="Z20" s="132">
        <v>283296.8</v>
      </c>
      <c r="AA20" s="5" t="s">
        <v>20</v>
      </c>
      <c r="AB20" s="5" t="s">
        <v>21</v>
      </c>
      <c r="AC20" s="6"/>
      <c r="AD20" s="6"/>
      <c r="AE20" s="6"/>
      <c r="AF20" s="6"/>
      <c r="AG20" s="6"/>
      <c r="AH20" s="6"/>
      <c r="AI20" s="6"/>
      <c r="AJ20" s="107"/>
      <c r="AK20" s="2"/>
      <c r="AL20" s="2"/>
      <c r="AM20" s="2"/>
    </row>
    <row r="21" spans="1:39" s="110" customFormat="1" ht="79.8" thickBot="1" x14ac:dyDescent="0.35">
      <c r="A21" s="35">
        <v>12</v>
      </c>
      <c r="B21" s="6"/>
      <c r="C21" s="36" t="s">
        <v>26</v>
      </c>
      <c r="D21" s="37" t="s">
        <v>27</v>
      </c>
      <c r="E21" s="38" t="s">
        <v>28</v>
      </c>
      <c r="F21" s="6"/>
      <c r="G21" s="3" t="s">
        <v>124</v>
      </c>
      <c r="H21" s="101"/>
      <c r="I21" s="103"/>
      <c r="J21" s="108" t="s">
        <v>121</v>
      </c>
      <c r="K21" s="106" t="s">
        <v>125</v>
      </c>
      <c r="L21" s="91">
        <f>0</f>
        <v>0</v>
      </c>
      <c r="M21" s="92">
        <v>283296.8</v>
      </c>
      <c r="N21" s="92">
        <f>0</f>
        <v>0</v>
      </c>
      <c r="O21" s="92">
        <f>0</f>
        <v>0</v>
      </c>
      <c r="P21" s="92">
        <f>0</f>
        <v>0</v>
      </c>
      <c r="Q21" s="92">
        <f>0</f>
        <v>0</v>
      </c>
      <c r="R21" s="92">
        <f>0</f>
        <v>0</v>
      </c>
      <c r="S21" s="92">
        <f>0</f>
        <v>0</v>
      </c>
      <c r="T21" s="92">
        <f>0</f>
        <v>0</v>
      </c>
      <c r="U21" s="92">
        <f>0</f>
        <v>0</v>
      </c>
      <c r="V21" s="92">
        <f>0</f>
        <v>0</v>
      </c>
      <c r="W21" s="92">
        <f>0</f>
        <v>0</v>
      </c>
      <c r="X21" s="94">
        <f t="shared" si="1"/>
        <v>283296.8</v>
      </c>
      <c r="Y21" s="189">
        <f t="shared" si="0"/>
        <v>283296.8</v>
      </c>
      <c r="Z21" s="132">
        <v>283296.8</v>
      </c>
      <c r="AA21" s="5" t="s">
        <v>20</v>
      </c>
      <c r="AB21" s="5" t="s">
        <v>21</v>
      </c>
      <c r="AC21" s="6"/>
      <c r="AD21" s="6"/>
      <c r="AE21" s="6"/>
      <c r="AF21" s="6"/>
      <c r="AG21" s="6"/>
      <c r="AH21" s="6"/>
      <c r="AI21" s="6"/>
      <c r="AJ21" s="107"/>
      <c r="AK21" s="2"/>
      <c r="AL21" s="2"/>
      <c r="AM21" s="2"/>
    </row>
    <row r="22" spans="1:39" s="110" customFormat="1" ht="79.8" thickBot="1" x14ac:dyDescent="0.35">
      <c r="A22" s="35">
        <v>13</v>
      </c>
      <c r="B22" s="6"/>
      <c r="C22" s="36" t="s">
        <v>26</v>
      </c>
      <c r="D22" s="37" t="s">
        <v>27</v>
      </c>
      <c r="E22" s="38" t="s">
        <v>28</v>
      </c>
      <c r="F22" s="6"/>
      <c r="G22" s="3" t="s">
        <v>126</v>
      </c>
      <c r="H22" s="101"/>
      <c r="I22" s="103"/>
      <c r="J22" s="108" t="s">
        <v>118</v>
      </c>
      <c r="K22" s="106" t="s">
        <v>127</v>
      </c>
      <c r="L22" s="92">
        <f>0</f>
        <v>0</v>
      </c>
      <c r="M22" s="92">
        <v>131367.87</v>
      </c>
      <c r="N22" s="92">
        <f>0</f>
        <v>0</v>
      </c>
      <c r="O22" s="92">
        <f>0</f>
        <v>0</v>
      </c>
      <c r="P22" s="92">
        <f>0</f>
        <v>0</v>
      </c>
      <c r="Q22" s="92">
        <f>0</f>
        <v>0</v>
      </c>
      <c r="R22" s="92">
        <f>0</f>
        <v>0</v>
      </c>
      <c r="S22" s="92">
        <f>0</f>
        <v>0</v>
      </c>
      <c r="T22" s="92">
        <f>0</f>
        <v>0</v>
      </c>
      <c r="U22" s="92">
        <f>0</f>
        <v>0</v>
      </c>
      <c r="V22" s="92">
        <f>0</f>
        <v>0</v>
      </c>
      <c r="W22" s="92">
        <f>0</f>
        <v>0</v>
      </c>
      <c r="X22" s="94">
        <f t="shared" si="1"/>
        <v>131367.87</v>
      </c>
      <c r="Y22" s="189">
        <f t="shared" si="0"/>
        <v>131367.87</v>
      </c>
      <c r="Z22" s="132">
        <v>131367.87</v>
      </c>
      <c r="AA22" s="5" t="s">
        <v>20</v>
      </c>
      <c r="AB22" s="5" t="s">
        <v>21</v>
      </c>
      <c r="AC22" s="6"/>
      <c r="AD22" s="6"/>
      <c r="AE22" s="6"/>
      <c r="AF22" s="6"/>
      <c r="AG22" s="6"/>
      <c r="AH22" s="6"/>
      <c r="AI22" s="6"/>
      <c r="AJ22" s="107"/>
      <c r="AK22" s="2"/>
      <c r="AL22" s="2"/>
      <c r="AM22" s="2"/>
    </row>
    <row r="23" spans="1:39" s="110" customFormat="1" ht="79.8" thickBot="1" x14ac:dyDescent="0.35">
      <c r="A23" s="35">
        <v>14</v>
      </c>
      <c r="B23" s="6"/>
      <c r="C23" s="36" t="s">
        <v>26</v>
      </c>
      <c r="D23" s="37" t="s">
        <v>27</v>
      </c>
      <c r="E23" s="38" t="s">
        <v>28</v>
      </c>
      <c r="F23" s="6"/>
      <c r="G23" s="3" t="s">
        <v>128</v>
      </c>
      <c r="H23" s="101"/>
      <c r="I23" s="103"/>
      <c r="J23" s="108" t="s">
        <v>118</v>
      </c>
      <c r="K23" s="106" t="s">
        <v>129</v>
      </c>
      <c r="L23" s="92">
        <f>0</f>
        <v>0</v>
      </c>
      <c r="M23" s="92">
        <v>283296.8</v>
      </c>
      <c r="N23" s="92">
        <f>0</f>
        <v>0</v>
      </c>
      <c r="O23" s="92">
        <f>0</f>
        <v>0</v>
      </c>
      <c r="P23" s="92">
        <f>0</f>
        <v>0</v>
      </c>
      <c r="Q23" s="92">
        <f>0</f>
        <v>0</v>
      </c>
      <c r="R23" s="92">
        <f>0</f>
        <v>0</v>
      </c>
      <c r="S23" s="92">
        <f>0</f>
        <v>0</v>
      </c>
      <c r="T23" s="92">
        <f>0</f>
        <v>0</v>
      </c>
      <c r="U23" s="92">
        <f>0</f>
        <v>0</v>
      </c>
      <c r="V23" s="92">
        <f>0</f>
        <v>0</v>
      </c>
      <c r="W23" s="92">
        <f>0</f>
        <v>0</v>
      </c>
      <c r="X23" s="94">
        <f t="shared" si="1"/>
        <v>283296.8</v>
      </c>
      <c r="Y23" s="189">
        <f t="shared" si="0"/>
        <v>283296.8</v>
      </c>
      <c r="Z23" s="132">
        <v>283296.8</v>
      </c>
      <c r="AA23" s="5" t="s">
        <v>20</v>
      </c>
      <c r="AB23" s="5" t="s">
        <v>21</v>
      </c>
      <c r="AC23" s="6"/>
      <c r="AD23" s="6"/>
      <c r="AE23" s="6"/>
      <c r="AF23" s="6"/>
      <c r="AG23" s="6"/>
      <c r="AH23" s="6"/>
      <c r="AI23" s="6"/>
      <c r="AJ23" s="107"/>
      <c r="AK23" s="2"/>
      <c r="AL23" s="2"/>
      <c r="AM23" s="2"/>
    </row>
    <row r="24" spans="1:39" s="110" customFormat="1" ht="79.8" thickBot="1" x14ac:dyDescent="0.35">
      <c r="A24" s="35">
        <v>15</v>
      </c>
      <c r="B24" s="6"/>
      <c r="C24" s="36" t="s">
        <v>26</v>
      </c>
      <c r="D24" s="37" t="s">
        <v>27</v>
      </c>
      <c r="E24" s="38" t="s">
        <v>28</v>
      </c>
      <c r="F24" s="6"/>
      <c r="G24" s="3" t="s">
        <v>130</v>
      </c>
      <c r="H24" s="101"/>
      <c r="I24" s="103"/>
      <c r="J24" s="108" t="s">
        <v>118</v>
      </c>
      <c r="K24" s="106" t="s">
        <v>131</v>
      </c>
      <c r="L24" s="92">
        <f>0</f>
        <v>0</v>
      </c>
      <c r="M24" s="92">
        <v>283296.8</v>
      </c>
      <c r="N24" s="92">
        <f>0</f>
        <v>0</v>
      </c>
      <c r="O24" s="92">
        <f>0</f>
        <v>0</v>
      </c>
      <c r="P24" s="92">
        <f>0</f>
        <v>0</v>
      </c>
      <c r="Q24" s="92">
        <f>0</f>
        <v>0</v>
      </c>
      <c r="R24" s="92">
        <f>0</f>
        <v>0</v>
      </c>
      <c r="S24" s="92">
        <f>0</f>
        <v>0</v>
      </c>
      <c r="T24" s="92">
        <f>0</f>
        <v>0</v>
      </c>
      <c r="U24" s="92">
        <f>0</f>
        <v>0</v>
      </c>
      <c r="V24" s="92">
        <f>0</f>
        <v>0</v>
      </c>
      <c r="W24" s="92">
        <f>0</f>
        <v>0</v>
      </c>
      <c r="X24" s="94">
        <f t="shared" si="1"/>
        <v>283296.8</v>
      </c>
      <c r="Y24" s="189">
        <f t="shared" si="0"/>
        <v>283296.8</v>
      </c>
      <c r="Z24" s="132">
        <v>283296.8</v>
      </c>
      <c r="AA24" s="5" t="s">
        <v>20</v>
      </c>
      <c r="AB24" s="5" t="s">
        <v>21</v>
      </c>
      <c r="AC24" s="6"/>
      <c r="AD24" s="6"/>
      <c r="AE24" s="6"/>
      <c r="AF24" s="6"/>
      <c r="AG24" s="6"/>
      <c r="AH24" s="6"/>
      <c r="AI24" s="6"/>
      <c r="AJ24" s="107"/>
      <c r="AK24" s="2"/>
      <c r="AL24" s="2"/>
      <c r="AM24" s="2"/>
    </row>
    <row r="25" spans="1:39" s="110" customFormat="1" ht="79.8" thickBot="1" x14ac:dyDescent="0.35">
      <c r="A25" s="35">
        <v>16</v>
      </c>
      <c r="B25" s="6"/>
      <c r="C25" s="36" t="s">
        <v>26</v>
      </c>
      <c r="D25" s="37" t="s">
        <v>27</v>
      </c>
      <c r="E25" s="38" t="s">
        <v>28</v>
      </c>
      <c r="F25" s="6"/>
      <c r="G25" s="3" t="s">
        <v>132</v>
      </c>
      <c r="H25" s="101"/>
      <c r="I25" s="103"/>
      <c r="J25" s="108" t="s">
        <v>133</v>
      </c>
      <c r="K25" s="106" t="s">
        <v>134</v>
      </c>
      <c r="L25" s="92">
        <f>0</f>
        <v>0</v>
      </c>
      <c r="M25" s="92">
        <v>152111.93</v>
      </c>
      <c r="N25" s="92">
        <f>0</f>
        <v>0</v>
      </c>
      <c r="O25" s="92">
        <f>0</f>
        <v>0</v>
      </c>
      <c r="P25" s="92">
        <f>0</f>
        <v>0</v>
      </c>
      <c r="Q25" s="92">
        <f>0</f>
        <v>0</v>
      </c>
      <c r="R25" s="92">
        <f>0</f>
        <v>0</v>
      </c>
      <c r="S25" s="92">
        <f>0</f>
        <v>0</v>
      </c>
      <c r="T25" s="92">
        <f>0</f>
        <v>0</v>
      </c>
      <c r="U25" s="92">
        <f>0</f>
        <v>0</v>
      </c>
      <c r="V25" s="92">
        <f>0</f>
        <v>0</v>
      </c>
      <c r="W25" s="92">
        <f>0</f>
        <v>0</v>
      </c>
      <c r="X25" s="94">
        <f t="shared" si="1"/>
        <v>152111.93</v>
      </c>
      <c r="Y25" s="189">
        <f t="shared" si="0"/>
        <v>152111.93</v>
      </c>
      <c r="Z25" s="132">
        <v>152111.93</v>
      </c>
      <c r="AA25" s="5" t="s">
        <v>20</v>
      </c>
      <c r="AB25" s="5" t="s">
        <v>21</v>
      </c>
      <c r="AC25" s="6"/>
      <c r="AD25" s="6"/>
      <c r="AE25" s="6"/>
      <c r="AF25" s="6"/>
      <c r="AG25" s="6"/>
      <c r="AH25" s="6"/>
      <c r="AI25" s="6"/>
      <c r="AJ25" s="107"/>
      <c r="AK25" s="2"/>
      <c r="AL25" s="2"/>
      <c r="AM25" s="2"/>
    </row>
    <row r="26" spans="1:39" s="110" customFormat="1" ht="79.8" thickBot="1" x14ac:dyDescent="0.35">
      <c r="A26" s="35">
        <v>17</v>
      </c>
      <c r="B26" s="6"/>
      <c r="C26" s="36" t="s">
        <v>26</v>
      </c>
      <c r="D26" s="37" t="s">
        <v>27</v>
      </c>
      <c r="E26" s="38" t="s">
        <v>28</v>
      </c>
      <c r="F26" s="6"/>
      <c r="G26" s="3" t="s">
        <v>135</v>
      </c>
      <c r="H26" s="101"/>
      <c r="I26" s="103"/>
      <c r="J26" s="108" t="s">
        <v>136</v>
      </c>
      <c r="K26" s="106" t="s">
        <v>137</v>
      </c>
      <c r="L26" s="92">
        <f>0</f>
        <v>0</v>
      </c>
      <c r="M26" s="92">
        <v>283296.8</v>
      </c>
      <c r="N26" s="92">
        <f>0</f>
        <v>0</v>
      </c>
      <c r="O26" s="92">
        <f>0</f>
        <v>0</v>
      </c>
      <c r="P26" s="92">
        <f>0</f>
        <v>0</v>
      </c>
      <c r="Q26" s="92">
        <f>0</f>
        <v>0</v>
      </c>
      <c r="R26" s="92">
        <f>0</f>
        <v>0</v>
      </c>
      <c r="S26" s="92">
        <f>0</f>
        <v>0</v>
      </c>
      <c r="T26" s="92">
        <f>0</f>
        <v>0</v>
      </c>
      <c r="U26" s="92">
        <f>0</f>
        <v>0</v>
      </c>
      <c r="V26" s="92">
        <f>0</f>
        <v>0</v>
      </c>
      <c r="W26" s="92">
        <f>0</f>
        <v>0</v>
      </c>
      <c r="X26" s="94">
        <f t="shared" si="1"/>
        <v>283296.8</v>
      </c>
      <c r="Y26" s="189">
        <f t="shared" si="0"/>
        <v>283296.8</v>
      </c>
      <c r="Z26" s="132">
        <v>283296.8</v>
      </c>
      <c r="AA26" s="5" t="s">
        <v>20</v>
      </c>
      <c r="AB26" s="5" t="s">
        <v>21</v>
      </c>
      <c r="AC26" s="6"/>
      <c r="AD26" s="6"/>
      <c r="AE26" s="6"/>
      <c r="AF26" s="6"/>
      <c r="AG26" s="6"/>
      <c r="AH26" s="6"/>
      <c r="AI26" s="6"/>
      <c r="AJ26" s="107"/>
      <c r="AK26" s="2"/>
      <c r="AL26" s="2"/>
      <c r="AM26" s="2"/>
    </row>
    <row r="27" spans="1:39" s="110" customFormat="1" ht="79.8" thickBot="1" x14ac:dyDescent="0.35">
      <c r="A27" s="35">
        <v>18</v>
      </c>
      <c r="B27" s="6"/>
      <c r="C27" s="36" t="s">
        <v>26</v>
      </c>
      <c r="D27" s="37" t="s">
        <v>27</v>
      </c>
      <c r="E27" s="38" t="s">
        <v>28</v>
      </c>
      <c r="F27" s="6"/>
      <c r="G27" s="3" t="s">
        <v>138</v>
      </c>
      <c r="H27" s="101"/>
      <c r="I27" s="103"/>
      <c r="J27" s="108" t="s">
        <v>136</v>
      </c>
      <c r="K27" s="106" t="s">
        <v>139</v>
      </c>
      <c r="L27" s="92">
        <f>0</f>
        <v>0</v>
      </c>
      <c r="M27" s="92">
        <v>124799.66</v>
      </c>
      <c r="N27" s="92">
        <f>0</f>
        <v>0</v>
      </c>
      <c r="O27" s="92">
        <f>0</f>
        <v>0</v>
      </c>
      <c r="P27" s="92">
        <f>0</f>
        <v>0</v>
      </c>
      <c r="Q27" s="92">
        <f>0</f>
        <v>0</v>
      </c>
      <c r="R27" s="92">
        <f>0</f>
        <v>0</v>
      </c>
      <c r="S27" s="92">
        <f>0</f>
        <v>0</v>
      </c>
      <c r="T27" s="92">
        <f>0</f>
        <v>0</v>
      </c>
      <c r="U27" s="92">
        <f>0</f>
        <v>0</v>
      </c>
      <c r="V27" s="92">
        <f>0</f>
        <v>0</v>
      </c>
      <c r="W27" s="92">
        <f>0</f>
        <v>0</v>
      </c>
      <c r="X27" s="94">
        <f t="shared" si="1"/>
        <v>124799.66</v>
      </c>
      <c r="Y27" s="189">
        <f t="shared" si="0"/>
        <v>124799.66</v>
      </c>
      <c r="Z27" s="132">
        <v>124799.66</v>
      </c>
      <c r="AA27" s="5" t="s">
        <v>20</v>
      </c>
      <c r="AB27" s="5" t="s">
        <v>21</v>
      </c>
      <c r="AC27" s="6"/>
      <c r="AD27" s="6"/>
      <c r="AE27" s="6"/>
      <c r="AF27" s="6"/>
      <c r="AG27" s="6"/>
      <c r="AH27" s="6"/>
      <c r="AI27" s="6"/>
      <c r="AJ27" s="107"/>
      <c r="AK27" s="2"/>
      <c r="AL27" s="2"/>
      <c r="AM27" s="2"/>
    </row>
    <row r="28" spans="1:39" s="110" customFormat="1" ht="79.8" thickBot="1" x14ac:dyDescent="0.35">
      <c r="A28" s="35">
        <v>19</v>
      </c>
      <c r="B28" s="6"/>
      <c r="C28" s="36" t="s">
        <v>26</v>
      </c>
      <c r="D28" s="37" t="s">
        <v>27</v>
      </c>
      <c r="E28" s="38" t="s">
        <v>28</v>
      </c>
      <c r="F28" s="6"/>
      <c r="G28" s="3" t="s">
        <v>140</v>
      </c>
      <c r="H28" s="101"/>
      <c r="I28" s="103"/>
      <c r="J28" s="108" t="s">
        <v>136</v>
      </c>
      <c r="K28" s="106" t="s">
        <v>141</v>
      </c>
      <c r="L28" s="92">
        <f>0</f>
        <v>0</v>
      </c>
      <c r="M28" s="92">
        <v>283296.8</v>
      </c>
      <c r="N28" s="92">
        <f>0</f>
        <v>0</v>
      </c>
      <c r="O28" s="92">
        <f>0</f>
        <v>0</v>
      </c>
      <c r="P28" s="92">
        <f>0</f>
        <v>0</v>
      </c>
      <c r="Q28" s="92">
        <f>0</f>
        <v>0</v>
      </c>
      <c r="R28" s="92">
        <f>0</f>
        <v>0</v>
      </c>
      <c r="S28" s="92">
        <f>0</f>
        <v>0</v>
      </c>
      <c r="T28" s="92">
        <f>0</f>
        <v>0</v>
      </c>
      <c r="U28" s="92">
        <f>0</f>
        <v>0</v>
      </c>
      <c r="V28" s="92">
        <f>0</f>
        <v>0</v>
      </c>
      <c r="W28" s="92">
        <f>0</f>
        <v>0</v>
      </c>
      <c r="X28" s="94">
        <f t="shared" si="1"/>
        <v>283296.8</v>
      </c>
      <c r="Y28" s="189">
        <f t="shared" si="0"/>
        <v>283296.8</v>
      </c>
      <c r="Z28" s="132">
        <v>283296.8</v>
      </c>
      <c r="AA28" s="5" t="s">
        <v>20</v>
      </c>
      <c r="AB28" s="5" t="s">
        <v>21</v>
      </c>
      <c r="AC28" s="6"/>
      <c r="AD28" s="6"/>
      <c r="AE28" s="6"/>
      <c r="AF28" s="6"/>
      <c r="AG28" s="6"/>
      <c r="AH28" s="6"/>
      <c r="AI28" s="6"/>
      <c r="AJ28" s="107"/>
      <c r="AK28" s="2"/>
      <c r="AL28" s="2"/>
      <c r="AM28" s="2"/>
    </row>
    <row r="29" spans="1:39" s="110" customFormat="1" ht="79.8" thickBot="1" x14ac:dyDescent="0.35">
      <c r="A29" s="35">
        <v>20</v>
      </c>
      <c r="B29" s="6"/>
      <c r="C29" s="36" t="s">
        <v>26</v>
      </c>
      <c r="D29" s="37" t="s">
        <v>27</v>
      </c>
      <c r="E29" s="38" t="s">
        <v>28</v>
      </c>
      <c r="F29" s="6"/>
      <c r="G29" s="3" t="s">
        <v>142</v>
      </c>
      <c r="H29" s="101"/>
      <c r="I29" s="103"/>
      <c r="J29" s="108" t="s">
        <v>136</v>
      </c>
      <c r="K29" s="106" t="s">
        <v>143</v>
      </c>
      <c r="L29" s="92">
        <f>0</f>
        <v>0</v>
      </c>
      <c r="M29" s="92">
        <v>283296.8</v>
      </c>
      <c r="N29" s="92">
        <f>0</f>
        <v>0</v>
      </c>
      <c r="O29" s="92">
        <f>0</f>
        <v>0</v>
      </c>
      <c r="P29" s="92">
        <f>0</f>
        <v>0</v>
      </c>
      <c r="Q29" s="92">
        <f>0</f>
        <v>0</v>
      </c>
      <c r="R29" s="92">
        <f>0</f>
        <v>0</v>
      </c>
      <c r="S29" s="92">
        <f>0</f>
        <v>0</v>
      </c>
      <c r="T29" s="92">
        <f>0</f>
        <v>0</v>
      </c>
      <c r="U29" s="92">
        <f>0</f>
        <v>0</v>
      </c>
      <c r="V29" s="92">
        <f>0</f>
        <v>0</v>
      </c>
      <c r="W29" s="92">
        <f>0</f>
        <v>0</v>
      </c>
      <c r="X29" s="94">
        <f t="shared" si="1"/>
        <v>283296.8</v>
      </c>
      <c r="Y29" s="189">
        <f t="shared" si="0"/>
        <v>283296.8</v>
      </c>
      <c r="Z29" s="132">
        <v>283296.8</v>
      </c>
      <c r="AA29" s="5" t="s">
        <v>20</v>
      </c>
      <c r="AB29" s="5" t="s">
        <v>21</v>
      </c>
      <c r="AC29" s="6"/>
      <c r="AD29" s="6"/>
      <c r="AE29" s="6"/>
      <c r="AF29" s="6"/>
      <c r="AG29" s="6"/>
      <c r="AH29" s="6"/>
      <c r="AI29" s="6"/>
      <c r="AJ29" s="107"/>
      <c r="AK29" s="2"/>
      <c r="AL29" s="2"/>
      <c r="AM29" s="2"/>
    </row>
    <row r="30" spans="1:39" s="110" customFormat="1" ht="79.8" thickBot="1" x14ac:dyDescent="0.35">
      <c r="A30" s="35">
        <v>21</v>
      </c>
      <c r="B30" s="6"/>
      <c r="C30" s="36" t="s">
        <v>26</v>
      </c>
      <c r="D30" s="37" t="s">
        <v>27</v>
      </c>
      <c r="E30" s="38" t="s">
        <v>28</v>
      </c>
      <c r="F30" s="6"/>
      <c r="G30" s="3" t="s">
        <v>93</v>
      </c>
      <c r="H30" s="101" t="s">
        <v>94</v>
      </c>
      <c r="I30" s="103" t="s">
        <v>95</v>
      </c>
      <c r="J30" s="108" t="s">
        <v>144</v>
      </c>
      <c r="K30" s="106" t="s">
        <v>145</v>
      </c>
      <c r="L30" s="92">
        <f>0</f>
        <v>0</v>
      </c>
      <c r="M30" s="92">
        <f>0</f>
        <v>0</v>
      </c>
      <c r="N30" s="92">
        <v>713234.82</v>
      </c>
      <c r="O30" s="92">
        <f>0</f>
        <v>0</v>
      </c>
      <c r="P30" s="92">
        <f>0</f>
        <v>0</v>
      </c>
      <c r="Q30" s="92">
        <f>0</f>
        <v>0</v>
      </c>
      <c r="R30" s="92">
        <f>0</f>
        <v>0</v>
      </c>
      <c r="S30" s="92">
        <f>0</f>
        <v>0</v>
      </c>
      <c r="T30" s="92">
        <f>0</f>
        <v>0</v>
      </c>
      <c r="U30" s="92">
        <f>0</f>
        <v>0</v>
      </c>
      <c r="V30" s="92">
        <f>0</f>
        <v>0</v>
      </c>
      <c r="W30" s="92">
        <f>0</f>
        <v>0</v>
      </c>
      <c r="X30" s="94">
        <f t="shared" si="1"/>
        <v>713234.82</v>
      </c>
      <c r="Y30" s="189">
        <f t="shared" si="0"/>
        <v>713234.82</v>
      </c>
      <c r="Z30" s="132">
        <v>713234.82</v>
      </c>
      <c r="AA30" s="5" t="s">
        <v>20</v>
      </c>
      <c r="AB30" s="5" t="s">
        <v>21</v>
      </c>
      <c r="AC30" s="6"/>
      <c r="AD30" s="6"/>
      <c r="AE30" s="6"/>
      <c r="AF30" s="6"/>
      <c r="AG30" s="6"/>
      <c r="AH30" s="6"/>
      <c r="AI30" s="6"/>
      <c r="AJ30" s="107"/>
      <c r="AK30" s="2"/>
      <c r="AL30" s="2"/>
      <c r="AM30" s="2"/>
    </row>
    <row r="31" spans="1:39" s="110" customFormat="1" ht="79.8" thickBot="1" x14ac:dyDescent="0.35">
      <c r="A31" s="35">
        <v>22</v>
      </c>
      <c r="B31" s="6"/>
      <c r="C31" s="36" t="s">
        <v>26</v>
      </c>
      <c r="D31" s="37" t="s">
        <v>27</v>
      </c>
      <c r="E31" s="38" t="s">
        <v>28</v>
      </c>
      <c r="F31" s="6"/>
      <c r="G31" s="3" t="s">
        <v>146</v>
      </c>
      <c r="H31" s="101"/>
      <c r="I31" s="103"/>
      <c r="J31" s="108" t="s">
        <v>144</v>
      </c>
      <c r="K31" s="106" t="s">
        <v>147</v>
      </c>
      <c r="L31" s="92">
        <f>0</f>
        <v>0</v>
      </c>
      <c r="M31" s="92">
        <f>0</f>
        <v>0</v>
      </c>
      <c r="N31" s="92">
        <v>147314.95000000001</v>
      </c>
      <c r="O31" s="92">
        <f>0</f>
        <v>0</v>
      </c>
      <c r="P31" s="92">
        <f>0</f>
        <v>0</v>
      </c>
      <c r="Q31" s="92">
        <f>0</f>
        <v>0</v>
      </c>
      <c r="R31" s="92">
        <f>0</f>
        <v>0</v>
      </c>
      <c r="S31" s="92">
        <f>0</f>
        <v>0</v>
      </c>
      <c r="T31" s="92">
        <f>0</f>
        <v>0</v>
      </c>
      <c r="U31" s="92">
        <f>0</f>
        <v>0</v>
      </c>
      <c r="V31" s="92">
        <f>0</f>
        <v>0</v>
      </c>
      <c r="W31" s="92">
        <f>0</f>
        <v>0</v>
      </c>
      <c r="X31" s="94">
        <f t="shared" si="1"/>
        <v>147314.95000000001</v>
      </c>
      <c r="Y31" s="189">
        <f t="shared" si="0"/>
        <v>147314.95000000001</v>
      </c>
      <c r="Z31" s="132">
        <v>147314.95000000001</v>
      </c>
      <c r="AA31" s="5" t="s">
        <v>20</v>
      </c>
      <c r="AB31" s="5" t="s">
        <v>21</v>
      </c>
      <c r="AC31" s="6"/>
      <c r="AD31" s="6"/>
      <c r="AE31" s="6"/>
      <c r="AF31" s="6"/>
      <c r="AG31" s="6"/>
      <c r="AH31" s="6"/>
      <c r="AI31" s="6"/>
      <c r="AJ31" s="107"/>
      <c r="AK31" s="2"/>
      <c r="AL31" s="2"/>
      <c r="AM31" s="2"/>
    </row>
    <row r="32" spans="1:39" s="110" customFormat="1" ht="79.8" thickBot="1" x14ac:dyDescent="0.35">
      <c r="A32" s="35">
        <v>23</v>
      </c>
      <c r="B32" s="6"/>
      <c r="C32" s="36" t="s">
        <v>26</v>
      </c>
      <c r="D32" s="37" t="s">
        <v>27</v>
      </c>
      <c r="E32" s="38" t="s">
        <v>28</v>
      </c>
      <c r="F32" s="6"/>
      <c r="G32" s="3" t="s">
        <v>148</v>
      </c>
      <c r="H32" s="101"/>
      <c r="I32" s="103"/>
      <c r="J32" s="108" t="s">
        <v>149</v>
      </c>
      <c r="K32" s="106" t="s">
        <v>150</v>
      </c>
      <c r="L32" s="92">
        <f>0</f>
        <v>0</v>
      </c>
      <c r="M32" s="92">
        <f>0</f>
        <v>0</v>
      </c>
      <c r="N32" s="92">
        <v>283296.8</v>
      </c>
      <c r="O32" s="92">
        <f>0</f>
        <v>0</v>
      </c>
      <c r="P32" s="92">
        <f>0</f>
        <v>0</v>
      </c>
      <c r="Q32" s="92">
        <f>0</f>
        <v>0</v>
      </c>
      <c r="R32" s="92">
        <f>0</f>
        <v>0</v>
      </c>
      <c r="S32" s="92">
        <f>0</f>
        <v>0</v>
      </c>
      <c r="T32" s="92">
        <f>0</f>
        <v>0</v>
      </c>
      <c r="U32" s="92">
        <f>0</f>
        <v>0</v>
      </c>
      <c r="V32" s="92">
        <f>0</f>
        <v>0</v>
      </c>
      <c r="W32" s="92">
        <f>0</f>
        <v>0</v>
      </c>
      <c r="X32" s="94">
        <f t="shared" si="1"/>
        <v>283296.8</v>
      </c>
      <c r="Y32" s="189">
        <f t="shared" si="0"/>
        <v>283296.8</v>
      </c>
      <c r="Z32" s="132">
        <v>283296.8</v>
      </c>
      <c r="AA32" s="5" t="s">
        <v>20</v>
      </c>
      <c r="AB32" s="5" t="s">
        <v>21</v>
      </c>
      <c r="AC32" s="6"/>
      <c r="AD32" s="6"/>
      <c r="AE32" s="6"/>
      <c r="AF32" s="6"/>
      <c r="AG32" s="6"/>
      <c r="AH32" s="6"/>
      <c r="AI32" s="6"/>
      <c r="AJ32" s="107"/>
      <c r="AK32" s="2"/>
      <c r="AL32" s="2"/>
      <c r="AM32" s="2"/>
    </row>
    <row r="33" spans="1:39" s="110" customFormat="1" ht="79.8" thickBot="1" x14ac:dyDescent="0.35">
      <c r="A33" s="35">
        <v>24</v>
      </c>
      <c r="B33" s="6"/>
      <c r="C33" s="36" t="s">
        <v>26</v>
      </c>
      <c r="D33" s="37" t="s">
        <v>27</v>
      </c>
      <c r="E33" s="38" t="s">
        <v>28</v>
      </c>
      <c r="F33" s="6"/>
      <c r="G33" s="3" t="s">
        <v>151</v>
      </c>
      <c r="H33" s="101"/>
      <c r="I33" s="103"/>
      <c r="J33" s="108" t="s">
        <v>152</v>
      </c>
      <c r="K33" s="106" t="s">
        <v>153</v>
      </c>
      <c r="L33" s="92">
        <f>0</f>
        <v>0</v>
      </c>
      <c r="M33" s="92">
        <f>0</f>
        <v>0</v>
      </c>
      <c r="N33" s="92">
        <v>77738.850000000006</v>
      </c>
      <c r="O33" s="92">
        <f>0</f>
        <v>0</v>
      </c>
      <c r="P33" s="92">
        <f>0</f>
        <v>0</v>
      </c>
      <c r="Q33" s="92">
        <f>0</f>
        <v>0</v>
      </c>
      <c r="R33" s="92">
        <f>0</f>
        <v>0</v>
      </c>
      <c r="S33" s="92">
        <f>0</f>
        <v>0</v>
      </c>
      <c r="T33" s="92">
        <f>0</f>
        <v>0</v>
      </c>
      <c r="U33" s="92">
        <f>0</f>
        <v>0</v>
      </c>
      <c r="V33" s="92">
        <f>0</f>
        <v>0</v>
      </c>
      <c r="W33" s="92">
        <f>0</f>
        <v>0</v>
      </c>
      <c r="X33" s="94">
        <f t="shared" si="1"/>
        <v>77738.850000000006</v>
      </c>
      <c r="Y33" s="189">
        <f t="shared" si="0"/>
        <v>77738.850000000006</v>
      </c>
      <c r="Z33" s="132">
        <v>77738.850000000006</v>
      </c>
      <c r="AA33" s="5" t="s">
        <v>20</v>
      </c>
      <c r="AB33" s="5" t="s">
        <v>21</v>
      </c>
      <c r="AC33" s="6"/>
      <c r="AD33" s="6"/>
      <c r="AE33" s="6"/>
      <c r="AF33" s="6"/>
      <c r="AG33" s="6"/>
      <c r="AH33" s="6"/>
      <c r="AI33" s="6"/>
      <c r="AJ33" s="107"/>
      <c r="AK33" s="2"/>
      <c r="AL33" s="2"/>
      <c r="AM33" s="2"/>
    </row>
    <row r="34" spans="1:39" s="110" customFormat="1" ht="79.8" thickBot="1" x14ac:dyDescent="0.35">
      <c r="A34" s="35">
        <v>25</v>
      </c>
      <c r="B34" s="6"/>
      <c r="C34" s="36" t="s">
        <v>26</v>
      </c>
      <c r="D34" s="37" t="s">
        <v>27</v>
      </c>
      <c r="E34" s="38" t="s">
        <v>28</v>
      </c>
      <c r="F34" s="6"/>
      <c r="G34" s="3" t="s">
        <v>154</v>
      </c>
      <c r="H34" s="101"/>
      <c r="I34" s="103"/>
      <c r="J34" s="108" t="s">
        <v>155</v>
      </c>
      <c r="K34" s="106" t="s">
        <v>156</v>
      </c>
      <c r="L34" s="92">
        <f>0</f>
        <v>0</v>
      </c>
      <c r="M34" s="92">
        <f>0</f>
        <v>0</v>
      </c>
      <c r="N34" s="92">
        <v>126621.43</v>
      </c>
      <c r="O34" s="92">
        <f>0</f>
        <v>0</v>
      </c>
      <c r="P34" s="92">
        <f>0</f>
        <v>0</v>
      </c>
      <c r="Q34" s="92">
        <f>0</f>
        <v>0</v>
      </c>
      <c r="R34" s="92">
        <f>0</f>
        <v>0</v>
      </c>
      <c r="S34" s="92">
        <f>0</f>
        <v>0</v>
      </c>
      <c r="T34" s="92">
        <f>0</f>
        <v>0</v>
      </c>
      <c r="U34" s="92">
        <f>0</f>
        <v>0</v>
      </c>
      <c r="V34" s="92">
        <f>0</f>
        <v>0</v>
      </c>
      <c r="W34" s="92">
        <f>0</f>
        <v>0</v>
      </c>
      <c r="X34" s="94">
        <f t="shared" si="1"/>
        <v>126621.43</v>
      </c>
      <c r="Y34" s="189">
        <f t="shared" si="0"/>
        <v>126621.43</v>
      </c>
      <c r="Z34" s="132">
        <v>126621.43</v>
      </c>
      <c r="AA34" s="5" t="s">
        <v>20</v>
      </c>
      <c r="AB34" s="5" t="s">
        <v>21</v>
      </c>
      <c r="AC34" s="6"/>
      <c r="AD34" s="6"/>
      <c r="AE34" s="6"/>
      <c r="AF34" s="6"/>
      <c r="AG34" s="6"/>
      <c r="AH34" s="6"/>
      <c r="AI34" s="6"/>
      <c r="AJ34" s="107"/>
      <c r="AK34" s="2"/>
      <c r="AL34" s="2"/>
      <c r="AM34" s="2"/>
    </row>
    <row r="35" spans="1:39" s="110" customFormat="1" ht="79.8" thickBot="1" x14ac:dyDescent="0.35">
      <c r="A35" s="35">
        <v>26</v>
      </c>
      <c r="B35" s="6"/>
      <c r="C35" s="36" t="s">
        <v>26</v>
      </c>
      <c r="D35" s="37" t="s">
        <v>27</v>
      </c>
      <c r="E35" s="38" t="s">
        <v>28</v>
      </c>
      <c r="F35" s="6"/>
      <c r="G35" s="3" t="s">
        <v>157</v>
      </c>
      <c r="H35" s="101"/>
      <c r="I35" s="103"/>
      <c r="J35" s="108" t="s">
        <v>158</v>
      </c>
      <c r="K35" s="106" t="s">
        <v>159</v>
      </c>
      <c r="L35" s="92">
        <f>0</f>
        <v>0</v>
      </c>
      <c r="M35" s="92">
        <f>0</f>
        <v>0</v>
      </c>
      <c r="N35" s="92">
        <v>165455.46</v>
      </c>
      <c r="O35" s="92">
        <f>0</f>
        <v>0</v>
      </c>
      <c r="P35" s="92">
        <f>0</f>
        <v>0</v>
      </c>
      <c r="Q35" s="92">
        <f>0</f>
        <v>0</v>
      </c>
      <c r="R35" s="92">
        <f>0</f>
        <v>0</v>
      </c>
      <c r="S35" s="92">
        <f>0</f>
        <v>0</v>
      </c>
      <c r="T35" s="92">
        <f>0</f>
        <v>0</v>
      </c>
      <c r="U35" s="92">
        <f>0</f>
        <v>0</v>
      </c>
      <c r="V35" s="92">
        <f>0</f>
        <v>0</v>
      </c>
      <c r="W35" s="92">
        <f>0</f>
        <v>0</v>
      </c>
      <c r="X35" s="94">
        <f t="shared" si="1"/>
        <v>165455.46</v>
      </c>
      <c r="Y35" s="189">
        <f t="shared" si="0"/>
        <v>165455.46</v>
      </c>
      <c r="Z35" s="132">
        <v>165455.46</v>
      </c>
      <c r="AA35" s="5" t="s">
        <v>20</v>
      </c>
      <c r="AB35" s="5" t="s">
        <v>21</v>
      </c>
      <c r="AC35" s="6"/>
      <c r="AD35" s="6"/>
      <c r="AE35" s="6"/>
      <c r="AF35" s="6"/>
      <c r="AG35" s="6"/>
      <c r="AH35" s="6"/>
      <c r="AI35" s="6"/>
      <c r="AJ35" s="107"/>
      <c r="AK35" s="2"/>
      <c r="AL35" s="2"/>
      <c r="AM35" s="2"/>
    </row>
    <row r="36" spans="1:39" s="110" customFormat="1" ht="79.8" thickBot="1" x14ac:dyDescent="0.35">
      <c r="A36" s="35">
        <v>27</v>
      </c>
      <c r="B36" s="6"/>
      <c r="C36" s="36" t="s">
        <v>26</v>
      </c>
      <c r="D36" s="37" t="s">
        <v>27</v>
      </c>
      <c r="E36" s="38" t="s">
        <v>160</v>
      </c>
      <c r="F36" s="6"/>
      <c r="G36" s="3" t="s">
        <v>161</v>
      </c>
      <c r="H36" s="101"/>
      <c r="I36" s="103"/>
      <c r="J36" s="108" t="s">
        <v>162</v>
      </c>
      <c r="K36" s="111" t="s">
        <v>163</v>
      </c>
      <c r="L36" s="92">
        <v>0</v>
      </c>
      <c r="M36" s="92">
        <v>1175439.1499999999</v>
      </c>
      <c r="N36" s="92">
        <v>0</v>
      </c>
      <c r="O36" s="92"/>
      <c r="P36" s="92"/>
      <c r="Q36" s="92"/>
      <c r="R36" s="92"/>
      <c r="S36" s="92"/>
      <c r="T36" s="92"/>
      <c r="U36" s="92"/>
      <c r="V36" s="92"/>
      <c r="W36" s="92"/>
      <c r="X36" s="94">
        <f t="shared" si="1"/>
        <v>1175439.1499999999</v>
      </c>
      <c r="Y36" s="114">
        <v>0</v>
      </c>
      <c r="Z36" s="94">
        <v>1175439.1499999999</v>
      </c>
      <c r="AA36" s="112" t="s">
        <v>160</v>
      </c>
      <c r="AB36" s="5" t="s">
        <v>164</v>
      </c>
      <c r="AC36" s="6"/>
      <c r="AD36" s="6"/>
      <c r="AE36" s="6"/>
      <c r="AF36" s="6"/>
      <c r="AG36" s="6"/>
      <c r="AH36" s="6"/>
      <c r="AI36" s="6"/>
      <c r="AJ36" s="107"/>
      <c r="AK36" s="2"/>
      <c r="AL36" s="2"/>
      <c r="AM36" s="2"/>
    </row>
    <row r="37" spans="1:39" s="110" customFormat="1" ht="79.8" thickBot="1" x14ac:dyDescent="0.35">
      <c r="A37" s="35">
        <v>28</v>
      </c>
      <c r="B37" s="6"/>
      <c r="C37" s="36" t="s">
        <v>26</v>
      </c>
      <c r="D37" s="37" t="s">
        <v>27</v>
      </c>
      <c r="E37" s="38" t="s">
        <v>160</v>
      </c>
      <c r="F37" s="6"/>
      <c r="G37" s="3" t="s">
        <v>165</v>
      </c>
      <c r="H37" s="101"/>
      <c r="I37" s="103"/>
      <c r="J37" s="108" t="s">
        <v>144</v>
      </c>
      <c r="K37" s="113" t="s">
        <v>166</v>
      </c>
      <c r="L37" s="92"/>
      <c r="M37" s="92"/>
      <c r="N37" s="92">
        <v>531171.31999999995</v>
      </c>
      <c r="O37" s="92"/>
      <c r="P37" s="92"/>
      <c r="Q37" s="92"/>
      <c r="R37" s="92"/>
      <c r="S37" s="92"/>
      <c r="T37" s="92"/>
      <c r="U37" s="92"/>
      <c r="V37" s="92"/>
      <c r="W37" s="92"/>
      <c r="X37" s="94">
        <f t="shared" si="1"/>
        <v>531171.31999999995</v>
      </c>
      <c r="Y37" s="114">
        <f t="shared" ref="Y37:Y43" si="2">X37</f>
        <v>531171.31999999995</v>
      </c>
      <c r="Z37" s="94">
        <v>0</v>
      </c>
      <c r="AA37" s="112" t="s">
        <v>160</v>
      </c>
      <c r="AB37" s="5" t="s">
        <v>164</v>
      </c>
      <c r="AC37" s="6"/>
      <c r="AD37" s="6"/>
      <c r="AE37" s="6"/>
      <c r="AF37" s="6"/>
      <c r="AG37" s="6"/>
      <c r="AH37" s="6"/>
      <c r="AI37" s="6"/>
      <c r="AJ37" s="107"/>
      <c r="AK37" s="2"/>
      <c r="AL37" s="2"/>
      <c r="AM37" s="2"/>
    </row>
    <row r="38" spans="1:39" s="110" customFormat="1" ht="79.8" thickBot="1" x14ac:dyDescent="0.35">
      <c r="A38" s="35">
        <v>29</v>
      </c>
      <c r="B38" s="6"/>
      <c r="C38" s="36" t="s">
        <v>26</v>
      </c>
      <c r="D38" s="37" t="s">
        <v>27</v>
      </c>
      <c r="E38" s="38" t="s">
        <v>160</v>
      </c>
      <c r="F38" s="6"/>
      <c r="G38" s="3" t="s">
        <v>167</v>
      </c>
      <c r="H38" s="101"/>
      <c r="I38" s="103"/>
      <c r="J38" s="108" t="s">
        <v>155</v>
      </c>
      <c r="K38" s="113" t="s">
        <v>168</v>
      </c>
      <c r="L38" s="92"/>
      <c r="M38" s="92"/>
      <c r="N38" s="92">
        <v>692793.9</v>
      </c>
      <c r="O38" s="92"/>
      <c r="P38" s="92"/>
      <c r="Q38" s="92"/>
      <c r="R38" s="92"/>
      <c r="S38" s="92"/>
      <c r="T38" s="92"/>
      <c r="U38" s="92"/>
      <c r="V38" s="92"/>
      <c r="W38" s="92"/>
      <c r="X38" s="94">
        <f t="shared" si="1"/>
        <v>692793.9</v>
      </c>
      <c r="Y38" s="114">
        <f t="shared" si="2"/>
        <v>692793.9</v>
      </c>
      <c r="Z38" s="94">
        <v>0</v>
      </c>
      <c r="AA38" s="112" t="s">
        <v>160</v>
      </c>
      <c r="AB38" s="5" t="s">
        <v>164</v>
      </c>
      <c r="AC38" s="6"/>
      <c r="AD38" s="6"/>
      <c r="AE38" s="6"/>
      <c r="AF38" s="6"/>
      <c r="AG38" s="6"/>
      <c r="AH38" s="6"/>
      <c r="AI38" s="6"/>
      <c r="AJ38" s="107"/>
      <c r="AK38" s="2"/>
      <c r="AL38" s="2"/>
      <c r="AM38" s="2"/>
    </row>
    <row r="39" spans="1:39" s="110" customFormat="1" ht="79.8" thickBot="1" x14ac:dyDescent="0.35">
      <c r="A39" s="35">
        <v>30</v>
      </c>
      <c r="B39" s="6"/>
      <c r="C39" s="36" t="s">
        <v>26</v>
      </c>
      <c r="D39" s="37" t="s">
        <v>27</v>
      </c>
      <c r="E39" s="38" t="s">
        <v>28</v>
      </c>
      <c r="F39" s="6"/>
      <c r="G39" s="3" t="s">
        <v>103</v>
      </c>
      <c r="H39" s="101"/>
      <c r="I39" s="103"/>
      <c r="J39" s="108" t="s">
        <v>169</v>
      </c>
      <c r="K39" s="115" t="s">
        <v>170</v>
      </c>
      <c r="L39" s="92"/>
      <c r="M39" s="92"/>
      <c r="N39" s="92">
        <f>0</f>
        <v>0</v>
      </c>
      <c r="O39" s="92">
        <v>47150.47</v>
      </c>
      <c r="P39" s="92"/>
      <c r="Q39" s="92"/>
      <c r="R39" s="92"/>
      <c r="S39" s="92"/>
      <c r="T39" s="92"/>
      <c r="U39" s="92"/>
      <c r="V39" s="92"/>
      <c r="W39" s="92"/>
      <c r="X39" s="94">
        <f t="shared" si="1"/>
        <v>47150.47</v>
      </c>
      <c r="Y39" s="114">
        <f t="shared" si="2"/>
        <v>47150.47</v>
      </c>
      <c r="Z39" s="94">
        <v>0</v>
      </c>
      <c r="AA39" s="112" t="s">
        <v>20</v>
      </c>
      <c r="AB39" s="5" t="s">
        <v>21</v>
      </c>
      <c r="AC39" s="6"/>
      <c r="AD39" s="6"/>
      <c r="AE39" s="6"/>
      <c r="AF39" s="6"/>
      <c r="AG39" s="6"/>
      <c r="AH39" s="6"/>
      <c r="AI39" s="6"/>
      <c r="AJ39" s="107"/>
      <c r="AK39" s="2"/>
      <c r="AL39" s="2"/>
      <c r="AM39" s="2"/>
    </row>
    <row r="40" spans="1:39" s="110" customFormat="1" ht="79.8" thickBot="1" x14ac:dyDescent="0.35">
      <c r="A40" s="35">
        <v>31</v>
      </c>
      <c r="B40" s="6"/>
      <c r="C40" s="36" t="s">
        <v>26</v>
      </c>
      <c r="D40" s="37" t="s">
        <v>27</v>
      </c>
      <c r="E40" s="38" t="s">
        <v>28</v>
      </c>
      <c r="F40" s="6"/>
      <c r="G40" s="3" t="s">
        <v>171</v>
      </c>
      <c r="H40" s="101"/>
      <c r="I40" s="103"/>
      <c r="J40" s="108" t="s">
        <v>172</v>
      </c>
      <c r="K40" s="115" t="s">
        <v>173</v>
      </c>
      <c r="L40" s="92"/>
      <c r="M40" s="92"/>
      <c r="N40" s="92">
        <f>0</f>
        <v>0</v>
      </c>
      <c r="O40" s="92">
        <v>104336.42</v>
      </c>
      <c r="P40" s="92"/>
      <c r="Q40" s="92"/>
      <c r="R40" s="92"/>
      <c r="S40" s="92"/>
      <c r="T40" s="92"/>
      <c r="U40" s="92"/>
      <c r="V40" s="92"/>
      <c r="W40" s="92"/>
      <c r="X40" s="94">
        <f t="shared" si="1"/>
        <v>104336.42</v>
      </c>
      <c r="Y40" s="114">
        <f t="shared" si="2"/>
        <v>104336.42</v>
      </c>
      <c r="Z40" s="94">
        <v>0</v>
      </c>
      <c r="AA40" s="112" t="s">
        <v>20</v>
      </c>
      <c r="AB40" s="5" t="s">
        <v>21</v>
      </c>
      <c r="AC40" s="6"/>
      <c r="AD40" s="6"/>
      <c r="AE40" s="6"/>
      <c r="AF40" s="6"/>
      <c r="AG40" s="6"/>
      <c r="AH40" s="6"/>
      <c r="AI40" s="6"/>
      <c r="AJ40" s="107"/>
      <c r="AK40" s="2"/>
      <c r="AL40" s="2"/>
      <c r="AM40" s="2"/>
    </row>
    <row r="41" spans="1:39" s="110" customFormat="1" ht="79.8" thickBot="1" x14ac:dyDescent="0.35">
      <c r="A41" s="35">
        <v>32</v>
      </c>
      <c r="B41" s="6"/>
      <c r="C41" s="36" t="s">
        <v>26</v>
      </c>
      <c r="D41" s="37" t="s">
        <v>27</v>
      </c>
      <c r="E41" s="38" t="s">
        <v>28</v>
      </c>
      <c r="F41" s="6"/>
      <c r="G41" s="3" t="s">
        <v>174</v>
      </c>
      <c r="H41" s="101"/>
      <c r="I41" s="103"/>
      <c r="J41" s="108" t="s">
        <v>175</v>
      </c>
      <c r="K41" s="115" t="s">
        <v>176</v>
      </c>
      <c r="L41" s="92"/>
      <c r="M41" s="92"/>
      <c r="N41" s="92">
        <f>0</f>
        <v>0</v>
      </c>
      <c r="O41" s="92">
        <v>20720.36</v>
      </c>
      <c r="P41" s="92"/>
      <c r="Q41" s="92"/>
      <c r="R41" s="92"/>
      <c r="S41" s="92"/>
      <c r="T41" s="92"/>
      <c r="U41" s="92"/>
      <c r="V41" s="92"/>
      <c r="W41" s="92"/>
      <c r="X41" s="94">
        <f t="shared" si="1"/>
        <v>20720.36</v>
      </c>
      <c r="Y41" s="114">
        <f t="shared" si="2"/>
        <v>20720.36</v>
      </c>
      <c r="Z41" s="94">
        <v>0</v>
      </c>
      <c r="AA41" s="112" t="s">
        <v>20</v>
      </c>
      <c r="AB41" s="5" t="s">
        <v>21</v>
      </c>
      <c r="AC41" s="6"/>
      <c r="AD41" s="6"/>
      <c r="AE41" s="6"/>
      <c r="AF41" s="6"/>
      <c r="AG41" s="6"/>
      <c r="AH41" s="6"/>
      <c r="AI41" s="6"/>
      <c r="AJ41" s="107"/>
      <c r="AK41" s="2"/>
      <c r="AL41" s="2"/>
      <c r="AM41" s="2"/>
    </row>
    <row r="42" spans="1:39" s="110" customFormat="1" ht="79.8" thickBot="1" x14ac:dyDescent="0.35">
      <c r="A42" s="35">
        <v>33</v>
      </c>
      <c r="B42" s="6"/>
      <c r="C42" s="36" t="s">
        <v>26</v>
      </c>
      <c r="D42" s="37" t="s">
        <v>27</v>
      </c>
      <c r="E42" s="38" t="s">
        <v>28</v>
      </c>
      <c r="F42" s="6"/>
      <c r="G42" s="3" t="s">
        <v>177</v>
      </c>
      <c r="H42" s="101"/>
      <c r="I42" s="103"/>
      <c r="J42" s="108" t="s">
        <v>175</v>
      </c>
      <c r="K42" s="115" t="s">
        <v>178</v>
      </c>
      <c r="L42" s="92"/>
      <c r="M42" s="92"/>
      <c r="N42" s="92">
        <f>0</f>
        <v>0</v>
      </c>
      <c r="O42" s="92">
        <v>45616.03</v>
      </c>
      <c r="P42" s="92"/>
      <c r="Q42" s="92"/>
      <c r="R42" s="92"/>
      <c r="S42" s="92"/>
      <c r="T42" s="92"/>
      <c r="U42" s="92"/>
      <c r="V42" s="92"/>
      <c r="W42" s="92"/>
      <c r="X42" s="94">
        <f t="shared" si="1"/>
        <v>45616.03</v>
      </c>
      <c r="Y42" s="114">
        <f t="shared" si="2"/>
        <v>45616.03</v>
      </c>
      <c r="Z42" s="94">
        <v>0</v>
      </c>
      <c r="AA42" s="112" t="s">
        <v>20</v>
      </c>
      <c r="AB42" s="5" t="s">
        <v>21</v>
      </c>
      <c r="AC42" s="6"/>
      <c r="AD42" s="6"/>
      <c r="AE42" s="6"/>
      <c r="AF42" s="6"/>
      <c r="AG42" s="6"/>
      <c r="AH42" s="6"/>
      <c r="AI42" s="6"/>
      <c r="AJ42" s="107"/>
      <c r="AK42" s="2"/>
      <c r="AL42" s="2"/>
      <c r="AM42" s="2"/>
    </row>
    <row r="43" spans="1:39" s="110" customFormat="1" ht="79.8" thickBot="1" x14ac:dyDescent="0.35">
      <c r="A43" s="35">
        <v>34</v>
      </c>
      <c r="B43" s="6"/>
      <c r="C43" s="36" t="s">
        <v>26</v>
      </c>
      <c r="D43" s="37" t="s">
        <v>27</v>
      </c>
      <c r="E43" s="38" t="s">
        <v>28</v>
      </c>
      <c r="F43" s="6"/>
      <c r="G43" s="3" t="s">
        <v>179</v>
      </c>
      <c r="H43" s="101"/>
      <c r="I43" s="103"/>
      <c r="J43" s="108" t="s">
        <v>180</v>
      </c>
      <c r="K43" s="115" t="s">
        <v>181</v>
      </c>
      <c r="L43" s="92"/>
      <c r="M43" s="92"/>
      <c r="N43" s="92">
        <f>0</f>
        <v>0</v>
      </c>
      <c r="O43" s="92">
        <v>234136.37</v>
      </c>
      <c r="P43" s="92"/>
      <c r="Q43" s="92"/>
      <c r="R43" s="92"/>
      <c r="S43" s="92"/>
      <c r="T43" s="92"/>
      <c r="U43" s="92"/>
      <c r="V43" s="92"/>
      <c r="W43" s="92"/>
      <c r="X43" s="94">
        <f t="shared" si="1"/>
        <v>234136.37</v>
      </c>
      <c r="Y43" s="114">
        <f t="shared" si="2"/>
        <v>234136.37</v>
      </c>
      <c r="Z43" s="94">
        <v>0</v>
      </c>
      <c r="AA43" s="112" t="s">
        <v>20</v>
      </c>
      <c r="AB43" s="5" t="s">
        <v>21</v>
      </c>
      <c r="AC43" s="6"/>
      <c r="AD43" s="6"/>
      <c r="AE43" s="6"/>
      <c r="AF43" s="6"/>
      <c r="AG43" s="6"/>
      <c r="AH43" s="6"/>
      <c r="AI43" s="6"/>
      <c r="AJ43" s="107"/>
      <c r="AK43" s="2"/>
      <c r="AL43" s="2"/>
      <c r="AM43" s="2"/>
    </row>
    <row r="44" spans="1:39" s="110" customFormat="1" ht="79.8" thickBot="1" x14ac:dyDescent="0.35">
      <c r="A44" s="35">
        <v>35</v>
      </c>
      <c r="B44" s="6"/>
      <c r="C44" s="36" t="s">
        <v>26</v>
      </c>
      <c r="D44" s="37" t="s">
        <v>27</v>
      </c>
      <c r="E44" s="38" t="s">
        <v>160</v>
      </c>
      <c r="F44" s="6"/>
      <c r="G44" s="3" t="s">
        <v>161</v>
      </c>
      <c r="H44" s="101"/>
      <c r="I44" s="103"/>
      <c r="J44" s="108" t="s">
        <v>182</v>
      </c>
      <c r="K44" s="106" t="s">
        <v>183</v>
      </c>
      <c r="L44" s="92"/>
      <c r="M44" s="92"/>
      <c r="N44" s="92">
        <f>0</f>
        <v>0</v>
      </c>
      <c r="O44" s="92">
        <v>500044.73</v>
      </c>
      <c r="P44" s="92"/>
      <c r="Q44" s="92"/>
      <c r="R44" s="92"/>
      <c r="S44" s="92"/>
      <c r="T44" s="92"/>
      <c r="U44" s="92"/>
      <c r="V44" s="92"/>
      <c r="W44" s="92"/>
      <c r="X44" s="94">
        <f t="shared" si="1"/>
        <v>500044.73</v>
      </c>
      <c r="Y44" s="114">
        <v>0</v>
      </c>
      <c r="Z44" s="94">
        <v>500044.73</v>
      </c>
      <c r="AA44" s="112" t="s">
        <v>160</v>
      </c>
      <c r="AB44" s="5" t="s">
        <v>164</v>
      </c>
      <c r="AC44" s="6"/>
      <c r="AD44" s="6"/>
      <c r="AE44" s="6"/>
      <c r="AF44" s="6"/>
      <c r="AG44" s="6"/>
      <c r="AH44" s="6"/>
      <c r="AI44" s="6"/>
      <c r="AJ44" s="107"/>
      <c r="AK44" s="2"/>
      <c r="AL44" s="2"/>
      <c r="AM44" s="2"/>
    </row>
    <row r="45" spans="1:39" s="110" customFormat="1" ht="79.8" thickBot="1" x14ac:dyDescent="0.35">
      <c r="A45" s="35">
        <v>36</v>
      </c>
      <c r="B45" s="6"/>
      <c r="C45" s="36" t="s">
        <v>114</v>
      </c>
      <c r="D45" s="37" t="s">
        <v>27</v>
      </c>
      <c r="E45" s="38" t="s">
        <v>28</v>
      </c>
      <c r="F45" s="6"/>
      <c r="G45" s="3" t="s">
        <v>115</v>
      </c>
      <c r="H45" s="101"/>
      <c r="I45" s="103"/>
      <c r="J45" s="108" t="s">
        <v>184</v>
      </c>
      <c r="K45" s="115" t="s">
        <v>185</v>
      </c>
      <c r="L45" s="92"/>
      <c r="M45" s="92"/>
      <c r="N45" s="92"/>
      <c r="O45" s="92"/>
      <c r="P45" s="92">
        <v>41395.910000000003</v>
      </c>
      <c r="Q45" s="92"/>
      <c r="R45" s="92"/>
      <c r="S45" s="92"/>
      <c r="T45" s="92"/>
      <c r="U45" s="92"/>
      <c r="V45" s="92"/>
      <c r="W45" s="92"/>
      <c r="X45" s="94">
        <f t="shared" si="1"/>
        <v>41395.910000000003</v>
      </c>
      <c r="Y45" s="114">
        <f t="shared" ref="Y45:Y69" si="3">X45</f>
        <v>41395.910000000003</v>
      </c>
      <c r="Z45" s="94">
        <v>0</v>
      </c>
      <c r="AA45" s="112" t="s">
        <v>20</v>
      </c>
      <c r="AB45" s="5" t="s">
        <v>21</v>
      </c>
      <c r="AC45" s="6"/>
      <c r="AD45" s="6"/>
      <c r="AE45" s="6"/>
      <c r="AF45" s="6"/>
      <c r="AG45" s="6"/>
      <c r="AH45" s="6"/>
      <c r="AI45" s="6"/>
      <c r="AJ45" s="107"/>
      <c r="AK45" s="2"/>
      <c r="AL45" s="2"/>
      <c r="AM45" s="2"/>
    </row>
    <row r="46" spans="1:39" s="110" customFormat="1" ht="79.8" thickBot="1" x14ac:dyDescent="0.35">
      <c r="A46" s="35">
        <v>37</v>
      </c>
      <c r="B46" s="6"/>
      <c r="C46" s="36" t="s">
        <v>26</v>
      </c>
      <c r="D46" s="37" t="s">
        <v>27</v>
      </c>
      <c r="E46" s="38" t="s">
        <v>28</v>
      </c>
      <c r="F46" s="6"/>
      <c r="G46" s="3" t="s">
        <v>138</v>
      </c>
      <c r="H46" s="101"/>
      <c r="I46" s="103"/>
      <c r="J46" s="108" t="s">
        <v>186</v>
      </c>
      <c r="K46" s="115" t="s">
        <v>187</v>
      </c>
      <c r="L46" s="92"/>
      <c r="M46" s="92"/>
      <c r="N46" s="92"/>
      <c r="O46" s="92"/>
      <c r="P46" s="92">
        <v>28835.1</v>
      </c>
      <c r="Q46" s="92"/>
      <c r="R46" s="92"/>
      <c r="S46" s="92"/>
      <c r="T46" s="92"/>
      <c r="U46" s="92"/>
      <c r="V46" s="92"/>
      <c r="W46" s="92"/>
      <c r="X46" s="94">
        <f t="shared" si="1"/>
        <v>28835.1</v>
      </c>
      <c r="Y46" s="114">
        <f t="shared" si="3"/>
        <v>28835.1</v>
      </c>
      <c r="Z46" s="94">
        <v>0</v>
      </c>
      <c r="AA46" s="112" t="s">
        <v>20</v>
      </c>
      <c r="AB46" s="5" t="s">
        <v>21</v>
      </c>
      <c r="AC46" s="6"/>
      <c r="AD46" s="6"/>
      <c r="AE46" s="6"/>
      <c r="AF46" s="6"/>
      <c r="AG46" s="6"/>
      <c r="AH46" s="6"/>
      <c r="AI46" s="6"/>
      <c r="AJ46" s="107"/>
      <c r="AK46" s="2"/>
      <c r="AL46" s="2"/>
      <c r="AM46" s="2"/>
    </row>
    <row r="47" spans="1:39" s="110" customFormat="1" ht="79.8" thickBot="1" x14ac:dyDescent="0.35">
      <c r="A47" s="35">
        <v>38</v>
      </c>
      <c r="B47" s="6"/>
      <c r="C47" s="36" t="s">
        <v>26</v>
      </c>
      <c r="D47" s="37" t="s">
        <v>27</v>
      </c>
      <c r="E47" s="38" t="s">
        <v>28</v>
      </c>
      <c r="F47" s="6"/>
      <c r="G47" s="3" t="s">
        <v>138</v>
      </c>
      <c r="H47" s="101"/>
      <c r="I47" s="103"/>
      <c r="J47" s="108" t="s">
        <v>188</v>
      </c>
      <c r="K47" s="115" t="s">
        <v>189</v>
      </c>
      <c r="L47" s="92"/>
      <c r="M47" s="92"/>
      <c r="N47" s="92"/>
      <c r="O47" s="92"/>
      <c r="P47" s="92">
        <v>24273.97</v>
      </c>
      <c r="Q47" s="92"/>
      <c r="R47" s="92"/>
      <c r="S47" s="92"/>
      <c r="T47" s="92"/>
      <c r="U47" s="92"/>
      <c r="V47" s="92"/>
      <c r="W47" s="92"/>
      <c r="X47" s="94">
        <f t="shared" si="1"/>
        <v>24273.97</v>
      </c>
      <c r="Y47" s="114">
        <f t="shared" si="3"/>
        <v>24273.97</v>
      </c>
      <c r="Z47" s="94">
        <v>0</v>
      </c>
      <c r="AA47" s="112" t="s">
        <v>20</v>
      </c>
      <c r="AB47" s="5" t="s">
        <v>21</v>
      </c>
      <c r="AC47" s="6"/>
      <c r="AD47" s="6"/>
      <c r="AE47" s="6"/>
      <c r="AF47" s="6"/>
      <c r="AG47" s="6"/>
      <c r="AH47" s="6"/>
      <c r="AI47" s="6"/>
      <c r="AJ47" s="107"/>
      <c r="AK47" s="2"/>
      <c r="AL47" s="2"/>
      <c r="AM47" s="2"/>
    </row>
    <row r="48" spans="1:39" s="110" customFormat="1" ht="79.8" thickBot="1" x14ac:dyDescent="0.35">
      <c r="A48" s="35">
        <v>39</v>
      </c>
      <c r="B48" s="6"/>
      <c r="C48" s="36" t="s">
        <v>26</v>
      </c>
      <c r="D48" s="37" t="s">
        <v>27</v>
      </c>
      <c r="E48" s="38" t="s">
        <v>28</v>
      </c>
      <c r="F48" s="6"/>
      <c r="G48" s="3" t="s">
        <v>171</v>
      </c>
      <c r="H48" s="101"/>
      <c r="I48" s="103"/>
      <c r="J48" s="108" t="s">
        <v>190</v>
      </c>
      <c r="K48" s="115" t="s">
        <v>191</v>
      </c>
      <c r="L48" s="92"/>
      <c r="M48" s="92"/>
      <c r="N48" s="92"/>
      <c r="O48" s="92"/>
      <c r="P48" s="92">
        <v>21535.18</v>
      </c>
      <c r="Q48" s="92"/>
      <c r="R48" s="92"/>
      <c r="S48" s="92"/>
      <c r="T48" s="92"/>
      <c r="U48" s="92"/>
      <c r="V48" s="92"/>
      <c r="W48" s="92"/>
      <c r="X48" s="94">
        <f t="shared" si="1"/>
        <v>21535.18</v>
      </c>
      <c r="Y48" s="114">
        <f t="shared" si="3"/>
        <v>21535.18</v>
      </c>
      <c r="Z48" s="94">
        <v>0</v>
      </c>
      <c r="AA48" s="112" t="s">
        <v>20</v>
      </c>
      <c r="AB48" s="5" t="s">
        <v>21</v>
      </c>
      <c r="AC48" s="6"/>
      <c r="AD48" s="6"/>
      <c r="AE48" s="6"/>
      <c r="AF48" s="6"/>
      <c r="AG48" s="6"/>
      <c r="AH48" s="6"/>
      <c r="AI48" s="6"/>
      <c r="AJ48" s="107"/>
      <c r="AK48" s="2"/>
      <c r="AL48" s="2"/>
      <c r="AM48" s="2"/>
    </row>
    <row r="49" spans="1:39" s="110" customFormat="1" ht="79.8" thickBot="1" x14ac:dyDescent="0.35">
      <c r="A49" s="35">
        <v>40</v>
      </c>
      <c r="B49" s="6"/>
      <c r="C49" s="36" t="s">
        <v>26</v>
      </c>
      <c r="D49" s="37" t="s">
        <v>27</v>
      </c>
      <c r="E49" s="38" t="s">
        <v>28</v>
      </c>
      <c r="F49" s="6"/>
      <c r="G49" s="3" t="s">
        <v>192</v>
      </c>
      <c r="H49" s="101"/>
      <c r="I49" s="103"/>
      <c r="J49" s="108" t="s">
        <v>188</v>
      </c>
      <c r="K49" s="115" t="s">
        <v>193</v>
      </c>
      <c r="L49" s="92"/>
      <c r="M49" s="92"/>
      <c r="N49" s="92"/>
      <c r="O49" s="92"/>
      <c r="P49" s="92">
        <v>142455.32999999999</v>
      </c>
      <c r="Q49" s="92"/>
      <c r="R49" s="92"/>
      <c r="S49" s="92"/>
      <c r="T49" s="92"/>
      <c r="U49" s="92"/>
      <c r="V49" s="92"/>
      <c r="W49" s="92"/>
      <c r="X49" s="94">
        <f t="shared" si="1"/>
        <v>142455.32999999999</v>
      </c>
      <c r="Y49" s="114">
        <f t="shared" si="3"/>
        <v>142455.32999999999</v>
      </c>
      <c r="Z49" s="94">
        <v>0</v>
      </c>
      <c r="AA49" s="112" t="s">
        <v>20</v>
      </c>
      <c r="AB49" s="5" t="s">
        <v>21</v>
      </c>
      <c r="AC49" s="6"/>
      <c r="AD49" s="6"/>
      <c r="AE49" s="6"/>
      <c r="AF49" s="6"/>
      <c r="AG49" s="6"/>
      <c r="AH49" s="6"/>
      <c r="AI49" s="6"/>
      <c r="AJ49" s="107"/>
      <c r="AK49" s="2"/>
      <c r="AL49" s="2"/>
      <c r="AM49" s="2"/>
    </row>
    <row r="50" spans="1:39" s="110" customFormat="1" ht="79.8" thickBot="1" x14ac:dyDescent="0.35">
      <c r="A50" s="35">
        <v>41</v>
      </c>
      <c r="B50" s="6"/>
      <c r="C50" s="36" t="s">
        <v>26</v>
      </c>
      <c r="D50" s="37" t="s">
        <v>27</v>
      </c>
      <c r="E50" s="38" t="s">
        <v>28</v>
      </c>
      <c r="F50" s="6"/>
      <c r="G50" s="3" t="s">
        <v>194</v>
      </c>
      <c r="H50" s="101"/>
      <c r="I50" s="103"/>
      <c r="J50" s="108" t="s">
        <v>184</v>
      </c>
      <c r="K50" s="115" t="s">
        <v>195</v>
      </c>
      <c r="L50" s="92"/>
      <c r="M50" s="92"/>
      <c r="N50" s="92"/>
      <c r="O50" s="92"/>
      <c r="P50" s="92">
        <v>29008.6</v>
      </c>
      <c r="Q50" s="92"/>
      <c r="R50" s="92"/>
      <c r="S50" s="92"/>
      <c r="T50" s="92"/>
      <c r="U50" s="92"/>
      <c r="V50" s="92"/>
      <c r="W50" s="92"/>
      <c r="X50" s="94">
        <f t="shared" si="1"/>
        <v>29008.6</v>
      </c>
      <c r="Y50" s="114">
        <f t="shared" si="3"/>
        <v>29008.6</v>
      </c>
      <c r="Z50" s="94">
        <v>0</v>
      </c>
      <c r="AA50" s="112" t="s">
        <v>20</v>
      </c>
      <c r="AB50" s="5" t="s">
        <v>21</v>
      </c>
      <c r="AC50" s="6"/>
      <c r="AD50" s="6"/>
      <c r="AE50" s="6"/>
      <c r="AF50" s="6"/>
      <c r="AG50" s="6"/>
      <c r="AH50" s="6"/>
      <c r="AI50" s="6"/>
      <c r="AJ50" s="107"/>
      <c r="AK50" s="2"/>
      <c r="AL50" s="2"/>
      <c r="AM50" s="2"/>
    </row>
    <row r="51" spans="1:39" s="110" customFormat="1" ht="79.8" thickBot="1" x14ac:dyDescent="0.35">
      <c r="A51" s="35">
        <v>42</v>
      </c>
      <c r="B51" s="6"/>
      <c r="C51" s="36" t="s">
        <v>26</v>
      </c>
      <c r="D51" s="116" t="s">
        <v>27</v>
      </c>
      <c r="E51" s="112" t="s">
        <v>160</v>
      </c>
      <c r="F51" s="6"/>
      <c r="G51" s="3" t="s">
        <v>167</v>
      </c>
      <c r="H51" s="101"/>
      <c r="I51" s="103"/>
      <c r="J51" s="108" t="s">
        <v>196</v>
      </c>
      <c r="K51" s="113" t="s">
        <v>197</v>
      </c>
      <c r="L51" s="92"/>
      <c r="M51" s="92"/>
      <c r="N51" s="92"/>
      <c r="O51" s="92"/>
      <c r="P51" s="92"/>
      <c r="Q51" s="92">
        <v>590032.80000000005</v>
      </c>
      <c r="R51" s="92"/>
      <c r="S51" s="92"/>
      <c r="T51" s="92"/>
      <c r="U51" s="92"/>
      <c r="V51" s="92"/>
      <c r="W51" s="92"/>
      <c r="X51" s="94">
        <f t="shared" si="1"/>
        <v>590032.80000000005</v>
      </c>
      <c r="Y51" s="114">
        <f t="shared" si="3"/>
        <v>590032.80000000005</v>
      </c>
      <c r="Z51" s="94">
        <v>0</v>
      </c>
      <c r="AA51" s="112" t="s">
        <v>160</v>
      </c>
      <c r="AB51" s="5" t="s">
        <v>164</v>
      </c>
      <c r="AC51" s="6"/>
      <c r="AD51" s="6"/>
      <c r="AE51" s="6"/>
      <c r="AF51" s="6"/>
      <c r="AG51" s="6"/>
      <c r="AH51" s="6"/>
      <c r="AI51" s="6"/>
      <c r="AJ51" s="107"/>
      <c r="AK51" s="2"/>
      <c r="AL51" s="2"/>
      <c r="AM51" s="2"/>
    </row>
    <row r="52" spans="1:39" s="110" customFormat="1" ht="79.8" thickBot="1" x14ac:dyDescent="0.35">
      <c r="A52" s="35">
        <v>43</v>
      </c>
      <c r="B52" s="6"/>
      <c r="C52" s="117" t="s">
        <v>26</v>
      </c>
      <c r="D52" s="116" t="s">
        <v>27</v>
      </c>
      <c r="E52" s="112" t="s">
        <v>28</v>
      </c>
      <c r="F52" s="6"/>
      <c r="G52" s="3" t="s">
        <v>198</v>
      </c>
      <c r="H52" s="101" t="s">
        <v>86</v>
      </c>
      <c r="I52" s="103" t="s">
        <v>199</v>
      </c>
      <c r="J52" s="108" t="s">
        <v>200</v>
      </c>
      <c r="K52" s="113" t="s">
        <v>201</v>
      </c>
      <c r="L52" s="92"/>
      <c r="M52" s="92"/>
      <c r="N52" s="92"/>
      <c r="O52" s="92"/>
      <c r="P52" s="92"/>
      <c r="Q52" s="92">
        <v>49235.81</v>
      </c>
      <c r="R52" s="92"/>
      <c r="S52" s="92"/>
      <c r="T52" s="92"/>
      <c r="U52" s="92"/>
      <c r="V52" s="92"/>
      <c r="W52" s="92"/>
      <c r="X52" s="94">
        <f t="shared" si="1"/>
        <v>49235.81</v>
      </c>
      <c r="Y52" s="114">
        <f t="shared" si="3"/>
        <v>49235.81</v>
      </c>
      <c r="Z52" s="94">
        <v>0</v>
      </c>
      <c r="AA52" s="118" t="s">
        <v>20</v>
      </c>
      <c r="AB52" s="5" t="s">
        <v>21</v>
      </c>
      <c r="AC52" s="6"/>
      <c r="AD52" s="6"/>
      <c r="AE52" s="6"/>
      <c r="AF52" s="6"/>
      <c r="AG52" s="6"/>
      <c r="AH52" s="6"/>
      <c r="AI52" s="6"/>
      <c r="AJ52" s="107"/>
      <c r="AK52" s="2"/>
      <c r="AL52" s="2"/>
      <c r="AM52" s="2"/>
    </row>
    <row r="53" spans="1:39" s="110" customFormat="1" ht="79.8" thickBot="1" x14ac:dyDescent="0.35">
      <c r="A53" s="35">
        <v>44</v>
      </c>
      <c r="B53" s="6"/>
      <c r="C53" s="36" t="s">
        <v>26</v>
      </c>
      <c r="D53" s="37"/>
      <c r="E53" s="119" t="s">
        <v>28</v>
      </c>
      <c r="F53" s="6"/>
      <c r="G53" s="3" t="s">
        <v>202</v>
      </c>
      <c r="H53" s="101"/>
      <c r="I53" s="103"/>
      <c r="J53" s="108" t="s">
        <v>203</v>
      </c>
      <c r="K53" s="113" t="s">
        <v>204</v>
      </c>
      <c r="L53" s="92"/>
      <c r="M53" s="92"/>
      <c r="N53" s="92"/>
      <c r="O53" s="92"/>
      <c r="P53" s="92"/>
      <c r="Q53" s="92"/>
      <c r="R53" s="92">
        <v>79788.179999999993</v>
      </c>
      <c r="S53" s="92"/>
      <c r="T53" s="92"/>
      <c r="U53" s="92"/>
      <c r="V53" s="92"/>
      <c r="W53" s="92"/>
      <c r="X53" s="94">
        <f t="shared" si="1"/>
        <v>79788.179999999993</v>
      </c>
      <c r="Y53" s="114">
        <f t="shared" si="3"/>
        <v>79788.179999999993</v>
      </c>
      <c r="Z53" s="94">
        <v>0</v>
      </c>
      <c r="AA53" s="118" t="s">
        <v>20</v>
      </c>
      <c r="AB53" s="5" t="s">
        <v>21</v>
      </c>
      <c r="AC53" s="6"/>
      <c r="AD53" s="6"/>
      <c r="AE53" s="6"/>
      <c r="AF53" s="6"/>
      <c r="AG53" s="6"/>
      <c r="AH53" s="6"/>
      <c r="AI53" s="6"/>
      <c r="AJ53" s="107"/>
      <c r="AK53" s="2"/>
      <c r="AL53" s="2"/>
      <c r="AM53" s="2"/>
    </row>
    <row r="54" spans="1:39" s="110" customFormat="1" ht="79.8" thickBot="1" x14ac:dyDescent="0.35">
      <c r="A54" s="35">
        <v>45</v>
      </c>
      <c r="B54" s="6"/>
      <c r="C54" s="36" t="s">
        <v>26</v>
      </c>
      <c r="D54" s="37" t="s">
        <v>27</v>
      </c>
      <c r="E54" s="119" t="s">
        <v>28</v>
      </c>
      <c r="F54" s="6"/>
      <c r="G54" s="3" t="s">
        <v>205</v>
      </c>
      <c r="H54" s="101" t="s">
        <v>94</v>
      </c>
      <c r="I54" s="103" t="s">
        <v>95</v>
      </c>
      <c r="J54" s="108" t="s">
        <v>206</v>
      </c>
      <c r="K54" s="113" t="s">
        <v>207</v>
      </c>
      <c r="L54" s="92"/>
      <c r="M54" s="92"/>
      <c r="N54" s="92"/>
      <c r="O54" s="92"/>
      <c r="P54" s="92"/>
      <c r="Q54" s="92"/>
      <c r="R54" s="92">
        <v>356622.3</v>
      </c>
      <c r="S54" s="92"/>
      <c r="T54" s="92"/>
      <c r="U54" s="92"/>
      <c r="V54" s="92"/>
      <c r="W54" s="92"/>
      <c r="X54" s="94">
        <f t="shared" si="1"/>
        <v>356622.3</v>
      </c>
      <c r="Y54" s="114">
        <f t="shared" si="3"/>
        <v>356622.3</v>
      </c>
      <c r="Z54" s="94">
        <v>0</v>
      </c>
      <c r="AA54" s="118" t="s">
        <v>20</v>
      </c>
      <c r="AB54" s="5" t="s">
        <v>21</v>
      </c>
      <c r="AC54" s="6"/>
      <c r="AD54" s="6"/>
      <c r="AE54" s="6"/>
      <c r="AF54" s="6"/>
      <c r="AG54" s="6"/>
      <c r="AH54" s="6"/>
      <c r="AI54" s="6"/>
      <c r="AJ54" s="107"/>
      <c r="AK54" s="2"/>
      <c r="AL54" s="2"/>
      <c r="AM54" s="2"/>
    </row>
    <row r="55" spans="1:39" s="110" customFormat="1" ht="79.8" thickBot="1" x14ac:dyDescent="0.35">
      <c r="A55" s="35">
        <v>46</v>
      </c>
      <c r="B55" s="6"/>
      <c r="C55" s="36" t="s">
        <v>26</v>
      </c>
      <c r="D55" s="37" t="s">
        <v>27</v>
      </c>
      <c r="E55" s="119" t="s">
        <v>28</v>
      </c>
      <c r="F55" s="6"/>
      <c r="G55" s="3" t="s">
        <v>208</v>
      </c>
      <c r="H55" s="101"/>
      <c r="I55" s="103"/>
      <c r="J55" s="108" t="s">
        <v>209</v>
      </c>
      <c r="K55" s="113" t="s">
        <v>210</v>
      </c>
      <c r="L55" s="92"/>
      <c r="M55" s="92"/>
      <c r="N55" s="92"/>
      <c r="O55" s="92"/>
      <c r="P55" s="92"/>
      <c r="Q55" s="92"/>
      <c r="R55" s="92">
        <v>69000</v>
      </c>
      <c r="S55" s="92"/>
      <c r="T55" s="92"/>
      <c r="U55" s="92"/>
      <c r="V55" s="92"/>
      <c r="W55" s="92"/>
      <c r="X55" s="94">
        <f t="shared" si="1"/>
        <v>69000</v>
      </c>
      <c r="Y55" s="114">
        <f t="shared" si="3"/>
        <v>69000</v>
      </c>
      <c r="Z55" s="94">
        <v>0</v>
      </c>
      <c r="AA55" s="118" t="s">
        <v>20</v>
      </c>
      <c r="AB55" s="5" t="s">
        <v>21</v>
      </c>
      <c r="AC55" s="6"/>
      <c r="AD55" s="6"/>
      <c r="AE55" s="6"/>
      <c r="AF55" s="6"/>
      <c r="AG55" s="6"/>
      <c r="AH55" s="6"/>
      <c r="AI55" s="6"/>
      <c r="AJ55" s="107"/>
      <c r="AK55" s="2"/>
      <c r="AL55" s="2"/>
      <c r="AM55" s="2"/>
    </row>
    <row r="56" spans="1:39" s="110" customFormat="1" ht="79.8" thickBot="1" x14ac:dyDescent="0.35">
      <c r="A56" s="35">
        <v>47</v>
      </c>
      <c r="B56" s="6"/>
      <c r="C56" s="36" t="s">
        <v>26</v>
      </c>
      <c r="D56" s="37" t="s">
        <v>27</v>
      </c>
      <c r="E56" s="119" t="s">
        <v>28</v>
      </c>
      <c r="F56" s="6"/>
      <c r="G56" s="3" t="s">
        <v>211</v>
      </c>
      <c r="H56" s="101"/>
      <c r="I56" s="103"/>
      <c r="J56" s="108" t="s">
        <v>209</v>
      </c>
      <c r="K56" s="113" t="s">
        <v>212</v>
      </c>
      <c r="L56" s="92"/>
      <c r="M56" s="92"/>
      <c r="N56" s="92"/>
      <c r="O56" s="92"/>
      <c r="P56" s="92"/>
      <c r="Q56" s="92"/>
      <c r="R56" s="92">
        <v>46200</v>
      </c>
      <c r="S56" s="92"/>
      <c r="T56" s="92"/>
      <c r="U56" s="92"/>
      <c r="V56" s="92"/>
      <c r="W56" s="92"/>
      <c r="X56" s="94">
        <f t="shared" si="1"/>
        <v>46200</v>
      </c>
      <c r="Y56" s="114">
        <f t="shared" si="3"/>
        <v>46200</v>
      </c>
      <c r="Z56" s="94">
        <v>0</v>
      </c>
      <c r="AA56" s="118" t="s">
        <v>20</v>
      </c>
      <c r="AB56" s="5" t="s">
        <v>21</v>
      </c>
      <c r="AC56" s="6"/>
      <c r="AD56" s="6"/>
      <c r="AE56" s="6"/>
      <c r="AF56" s="6"/>
      <c r="AG56" s="6"/>
      <c r="AH56" s="6"/>
      <c r="AI56" s="6"/>
      <c r="AJ56" s="107"/>
      <c r="AK56" s="2"/>
      <c r="AL56" s="2"/>
      <c r="AM56" s="2"/>
    </row>
    <row r="57" spans="1:39" s="110" customFormat="1" ht="79.8" thickBot="1" x14ac:dyDescent="0.35">
      <c r="A57" s="35">
        <v>48</v>
      </c>
      <c r="B57" s="6"/>
      <c r="C57" s="36" t="s">
        <v>213</v>
      </c>
      <c r="D57" s="37" t="s">
        <v>214</v>
      </c>
      <c r="E57" s="119" t="s">
        <v>215</v>
      </c>
      <c r="F57" s="6"/>
      <c r="G57" s="3" t="s">
        <v>216</v>
      </c>
      <c r="H57" s="101" t="s">
        <v>217</v>
      </c>
      <c r="I57" s="103" t="s">
        <v>218</v>
      </c>
      <c r="J57" s="108" t="s">
        <v>219</v>
      </c>
      <c r="K57" s="113" t="s">
        <v>220</v>
      </c>
      <c r="L57" s="92"/>
      <c r="M57" s="92"/>
      <c r="N57" s="92"/>
      <c r="O57" s="92"/>
      <c r="P57" s="92"/>
      <c r="Q57" s="92"/>
      <c r="R57" s="92"/>
      <c r="S57" s="92">
        <v>660183.89</v>
      </c>
      <c r="T57" s="92"/>
      <c r="U57" s="92"/>
      <c r="V57" s="92"/>
      <c r="W57" s="92"/>
      <c r="X57" s="94">
        <f t="shared" si="1"/>
        <v>660183.89</v>
      </c>
      <c r="Y57" s="114">
        <f t="shared" si="3"/>
        <v>660183.89</v>
      </c>
      <c r="Z57" s="94">
        <v>0</v>
      </c>
      <c r="AA57" s="118" t="s">
        <v>221</v>
      </c>
      <c r="AB57" s="5" t="s">
        <v>222</v>
      </c>
      <c r="AC57" s="6"/>
      <c r="AD57" s="6"/>
      <c r="AE57" s="6"/>
      <c r="AF57" s="6"/>
      <c r="AG57" s="6"/>
      <c r="AH57" s="6"/>
      <c r="AI57" s="6"/>
      <c r="AJ57" s="107"/>
      <c r="AK57" s="2"/>
      <c r="AL57" s="2"/>
      <c r="AM57" s="2"/>
    </row>
    <row r="58" spans="1:39" s="110" customFormat="1" ht="79.8" thickBot="1" x14ac:dyDescent="0.35">
      <c r="A58" s="35">
        <v>49</v>
      </c>
      <c r="B58" s="6"/>
      <c r="C58" s="36" t="s">
        <v>213</v>
      </c>
      <c r="D58" s="37" t="s">
        <v>214</v>
      </c>
      <c r="E58" s="119" t="s">
        <v>215</v>
      </c>
      <c r="F58" s="6"/>
      <c r="G58" s="3" t="s">
        <v>216</v>
      </c>
      <c r="H58" s="101" t="s">
        <v>217</v>
      </c>
      <c r="I58" s="103" t="s">
        <v>218</v>
      </c>
      <c r="J58" s="108" t="s">
        <v>219</v>
      </c>
      <c r="K58" s="113" t="s">
        <v>223</v>
      </c>
      <c r="L58" s="92"/>
      <c r="M58" s="92"/>
      <c r="N58" s="92"/>
      <c r="O58" s="92"/>
      <c r="P58" s="92"/>
      <c r="Q58" s="92"/>
      <c r="R58" s="92"/>
      <c r="S58" s="92">
        <v>93132.03</v>
      </c>
      <c r="T58" s="92"/>
      <c r="U58" s="92"/>
      <c r="V58" s="92"/>
      <c r="W58" s="92"/>
      <c r="X58" s="94">
        <f t="shared" si="1"/>
        <v>93132.03</v>
      </c>
      <c r="Y58" s="114">
        <f t="shared" si="3"/>
        <v>93132.03</v>
      </c>
      <c r="Z58" s="94">
        <v>0</v>
      </c>
      <c r="AA58" s="118" t="s">
        <v>221</v>
      </c>
      <c r="AB58" s="5" t="s">
        <v>222</v>
      </c>
      <c r="AC58" s="6"/>
      <c r="AD58" s="6"/>
      <c r="AE58" s="6"/>
      <c r="AF58" s="6"/>
      <c r="AG58" s="6"/>
      <c r="AH58" s="6"/>
      <c r="AI58" s="6"/>
      <c r="AJ58" s="107"/>
      <c r="AK58" s="2"/>
      <c r="AL58" s="2"/>
      <c r="AM58" s="2"/>
    </row>
    <row r="59" spans="1:39" s="110" customFormat="1" ht="79.8" thickBot="1" x14ac:dyDescent="0.35">
      <c r="A59" s="35">
        <v>50</v>
      </c>
      <c r="B59" s="6"/>
      <c r="C59" s="36" t="s">
        <v>213</v>
      </c>
      <c r="D59" s="37" t="s">
        <v>214</v>
      </c>
      <c r="E59" s="119" t="s">
        <v>215</v>
      </c>
      <c r="F59" s="6"/>
      <c r="G59" s="3" t="s">
        <v>224</v>
      </c>
      <c r="H59" s="101" t="s">
        <v>225</v>
      </c>
      <c r="I59" s="103" t="s">
        <v>226</v>
      </c>
      <c r="J59" s="108" t="s">
        <v>227</v>
      </c>
      <c r="K59" s="113" t="s">
        <v>228</v>
      </c>
      <c r="L59" s="92"/>
      <c r="M59" s="92"/>
      <c r="N59" s="92"/>
      <c r="O59" s="92"/>
      <c r="P59" s="92"/>
      <c r="Q59" s="92"/>
      <c r="R59" s="92"/>
      <c r="S59" s="92">
        <v>187322.17</v>
      </c>
      <c r="T59" s="92"/>
      <c r="U59" s="92"/>
      <c r="V59" s="92"/>
      <c r="W59" s="92"/>
      <c r="X59" s="94">
        <f t="shared" si="1"/>
        <v>187322.17</v>
      </c>
      <c r="Y59" s="114">
        <f t="shared" si="3"/>
        <v>187322.17</v>
      </c>
      <c r="Z59" s="94">
        <v>0</v>
      </c>
      <c r="AA59" s="118" t="s">
        <v>221</v>
      </c>
      <c r="AB59" s="5" t="s">
        <v>229</v>
      </c>
      <c r="AC59" s="6"/>
      <c r="AD59" s="6"/>
      <c r="AE59" s="6"/>
      <c r="AF59" s="6"/>
      <c r="AG59" s="6"/>
      <c r="AH59" s="6"/>
      <c r="AI59" s="6"/>
      <c r="AJ59" s="107"/>
      <c r="AK59" s="2"/>
      <c r="AL59" s="2"/>
      <c r="AM59" s="2"/>
    </row>
    <row r="60" spans="1:39" s="110" customFormat="1" ht="79.8" thickBot="1" x14ac:dyDescent="0.35">
      <c r="A60" s="35">
        <v>51</v>
      </c>
      <c r="B60" s="6"/>
      <c r="C60" s="36" t="s">
        <v>213</v>
      </c>
      <c r="D60" s="37" t="s">
        <v>214</v>
      </c>
      <c r="E60" s="119" t="s">
        <v>215</v>
      </c>
      <c r="F60" s="6"/>
      <c r="G60" s="3" t="s">
        <v>224</v>
      </c>
      <c r="H60" s="101" t="s">
        <v>225</v>
      </c>
      <c r="I60" s="103" t="s">
        <v>226</v>
      </c>
      <c r="J60" s="108" t="s">
        <v>227</v>
      </c>
      <c r="K60" s="113" t="s">
        <v>230</v>
      </c>
      <c r="L60" s="92"/>
      <c r="M60" s="92"/>
      <c r="N60" s="92"/>
      <c r="O60" s="92"/>
      <c r="P60" s="92"/>
      <c r="Q60" s="92"/>
      <c r="R60" s="92"/>
      <c r="S60" s="92">
        <v>75592.28</v>
      </c>
      <c r="T60" s="92"/>
      <c r="U60" s="92"/>
      <c r="V60" s="92"/>
      <c r="W60" s="92"/>
      <c r="X60" s="94">
        <f t="shared" si="1"/>
        <v>75592.28</v>
      </c>
      <c r="Y60" s="114">
        <f t="shared" si="3"/>
        <v>75592.28</v>
      </c>
      <c r="Z60" s="94">
        <v>0</v>
      </c>
      <c r="AA60" s="118" t="s">
        <v>221</v>
      </c>
      <c r="AB60" s="5" t="s">
        <v>229</v>
      </c>
      <c r="AC60" s="6"/>
      <c r="AD60" s="6"/>
      <c r="AE60" s="6"/>
      <c r="AF60" s="6"/>
      <c r="AG60" s="6"/>
      <c r="AH60" s="6"/>
      <c r="AI60" s="6"/>
      <c r="AJ60" s="107"/>
      <c r="AK60" s="2"/>
      <c r="AL60" s="2"/>
      <c r="AM60" s="2"/>
    </row>
    <row r="61" spans="1:39" s="110" customFormat="1" ht="79.8" thickBot="1" x14ac:dyDescent="0.35">
      <c r="A61" s="35">
        <v>52</v>
      </c>
      <c r="B61" s="6"/>
      <c r="C61" s="36" t="s">
        <v>26</v>
      </c>
      <c r="D61" s="37" t="s">
        <v>27</v>
      </c>
      <c r="E61" s="119" t="s">
        <v>28</v>
      </c>
      <c r="F61" s="6"/>
      <c r="G61" s="3" t="s">
        <v>231</v>
      </c>
      <c r="H61" s="101"/>
      <c r="I61" s="103"/>
      <c r="J61" s="108" t="s">
        <v>232</v>
      </c>
      <c r="K61" s="113" t="s">
        <v>233</v>
      </c>
      <c r="L61" s="92"/>
      <c r="M61" s="92"/>
      <c r="N61" s="92"/>
      <c r="O61" s="92"/>
      <c r="P61" s="92"/>
      <c r="Q61" s="92"/>
      <c r="R61" s="92"/>
      <c r="S61" s="92">
        <v>237734.82</v>
      </c>
      <c r="T61" s="92"/>
      <c r="U61" s="92"/>
      <c r="V61" s="92"/>
      <c r="W61" s="92"/>
      <c r="X61" s="94">
        <f t="shared" si="1"/>
        <v>237734.82</v>
      </c>
      <c r="Y61" s="114">
        <f t="shared" si="3"/>
        <v>237734.82</v>
      </c>
      <c r="Z61" s="94">
        <v>0</v>
      </c>
      <c r="AA61" s="118" t="s">
        <v>20</v>
      </c>
      <c r="AB61" s="5" t="s">
        <v>21</v>
      </c>
      <c r="AC61" s="6"/>
      <c r="AD61" s="6"/>
      <c r="AE61" s="6"/>
      <c r="AF61" s="6"/>
      <c r="AG61" s="6"/>
      <c r="AH61" s="6"/>
      <c r="AI61" s="6"/>
      <c r="AJ61" s="107"/>
      <c r="AK61" s="2"/>
      <c r="AL61" s="2"/>
      <c r="AM61" s="2"/>
    </row>
    <row r="62" spans="1:39" s="110" customFormat="1" ht="79.8" thickBot="1" x14ac:dyDescent="0.35">
      <c r="A62" s="35">
        <v>53</v>
      </c>
      <c r="B62" s="6"/>
      <c r="C62" s="36" t="s">
        <v>26</v>
      </c>
      <c r="D62" s="37" t="s">
        <v>27</v>
      </c>
      <c r="E62" s="119" t="s">
        <v>40</v>
      </c>
      <c r="F62" s="6"/>
      <c r="G62" s="3" t="s">
        <v>234</v>
      </c>
      <c r="H62" s="101"/>
      <c r="I62" s="103"/>
      <c r="J62" s="98" t="s">
        <v>235</v>
      </c>
      <c r="K62" s="120" t="s">
        <v>236</v>
      </c>
      <c r="L62" s="92"/>
      <c r="M62" s="92"/>
      <c r="N62" s="92"/>
      <c r="O62" s="92"/>
      <c r="P62" s="92"/>
      <c r="Q62" s="92"/>
      <c r="R62" s="92"/>
      <c r="S62" s="92">
        <v>735143.25</v>
      </c>
      <c r="T62" s="92"/>
      <c r="U62" s="92"/>
      <c r="V62" s="92"/>
      <c r="W62" s="92"/>
      <c r="X62" s="94">
        <f t="shared" si="1"/>
        <v>735143.25</v>
      </c>
      <c r="Y62" s="114">
        <f t="shared" si="3"/>
        <v>735143.25</v>
      </c>
      <c r="Z62" s="94">
        <v>0</v>
      </c>
      <c r="AA62" s="118" t="s">
        <v>40</v>
      </c>
      <c r="AB62" s="5" t="s">
        <v>42</v>
      </c>
      <c r="AC62" s="6"/>
      <c r="AD62" s="6"/>
      <c r="AE62" s="6"/>
      <c r="AF62" s="6"/>
      <c r="AG62" s="6"/>
      <c r="AH62" s="6"/>
      <c r="AI62" s="6"/>
      <c r="AJ62" s="107"/>
      <c r="AK62" s="2"/>
      <c r="AL62" s="2"/>
      <c r="AM62" s="2"/>
    </row>
    <row r="63" spans="1:39" s="110" customFormat="1" ht="79.8" thickBot="1" x14ac:dyDescent="0.35">
      <c r="A63" s="35">
        <v>54</v>
      </c>
      <c r="B63" s="6"/>
      <c r="C63" s="36" t="s">
        <v>26</v>
      </c>
      <c r="D63" s="37" t="s">
        <v>27</v>
      </c>
      <c r="E63" s="119" t="s">
        <v>40</v>
      </c>
      <c r="F63" s="6"/>
      <c r="G63" s="3" t="s">
        <v>234</v>
      </c>
      <c r="H63" s="101"/>
      <c r="I63" s="103"/>
      <c r="J63" s="98" t="s">
        <v>235</v>
      </c>
      <c r="K63" s="120" t="s">
        <v>237</v>
      </c>
      <c r="L63" s="92"/>
      <c r="M63" s="92"/>
      <c r="N63" s="92"/>
      <c r="O63" s="92"/>
      <c r="P63" s="92"/>
      <c r="Q63" s="92"/>
      <c r="R63" s="92"/>
      <c r="S63" s="92">
        <v>37999.449999999997</v>
      </c>
      <c r="T63" s="92"/>
      <c r="U63" s="92"/>
      <c r="V63" s="92"/>
      <c r="W63" s="92"/>
      <c r="X63" s="94">
        <f t="shared" si="1"/>
        <v>37999.449999999997</v>
      </c>
      <c r="Y63" s="114">
        <f t="shared" si="3"/>
        <v>37999.449999999997</v>
      </c>
      <c r="Z63" s="94">
        <v>0</v>
      </c>
      <c r="AA63" s="118" t="s">
        <v>40</v>
      </c>
      <c r="AB63" s="5" t="s">
        <v>42</v>
      </c>
      <c r="AC63" s="6"/>
      <c r="AD63" s="6"/>
      <c r="AE63" s="6"/>
      <c r="AF63" s="6"/>
      <c r="AG63" s="6"/>
      <c r="AH63" s="6"/>
      <c r="AI63" s="6"/>
      <c r="AJ63" s="107"/>
      <c r="AK63" s="2"/>
      <c r="AL63" s="2"/>
      <c r="AM63" s="2"/>
    </row>
    <row r="64" spans="1:39" s="110" customFormat="1" ht="79.8" thickBot="1" x14ac:dyDescent="0.35">
      <c r="A64" s="35">
        <v>55</v>
      </c>
      <c r="B64" s="6"/>
      <c r="C64" s="36" t="s">
        <v>26</v>
      </c>
      <c r="D64" s="37" t="s">
        <v>27</v>
      </c>
      <c r="E64" s="119" t="s">
        <v>28</v>
      </c>
      <c r="F64" s="6"/>
      <c r="G64" s="3" t="s">
        <v>85</v>
      </c>
      <c r="H64" s="101" t="s">
        <v>86</v>
      </c>
      <c r="I64" s="103" t="s">
        <v>87</v>
      </c>
      <c r="J64" s="98" t="s">
        <v>238</v>
      </c>
      <c r="K64" s="120" t="s">
        <v>239</v>
      </c>
      <c r="L64" s="92"/>
      <c r="M64" s="92"/>
      <c r="N64" s="92"/>
      <c r="O64" s="92"/>
      <c r="P64" s="92"/>
      <c r="Q64" s="92"/>
      <c r="R64" s="92"/>
      <c r="S64" s="92">
        <v>318708</v>
      </c>
      <c r="T64" s="92"/>
      <c r="U64" s="92"/>
      <c r="V64" s="92"/>
      <c r="W64" s="92"/>
      <c r="X64" s="94">
        <f t="shared" si="1"/>
        <v>318708</v>
      </c>
      <c r="Y64" s="114">
        <f t="shared" si="3"/>
        <v>318708</v>
      </c>
      <c r="Z64" s="94">
        <v>0</v>
      </c>
      <c r="AA64" s="118" t="s">
        <v>20</v>
      </c>
      <c r="AB64" s="5" t="s">
        <v>21</v>
      </c>
      <c r="AC64" s="6"/>
      <c r="AD64" s="6"/>
      <c r="AE64" s="6"/>
      <c r="AF64" s="6"/>
      <c r="AG64" s="6"/>
      <c r="AH64" s="6"/>
      <c r="AI64" s="6"/>
      <c r="AJ64" s="107"/>
      <c r="AK64" s="2"/>
      <c r="AL64" s="2"/>
      <c r="AM64" s="2"/>
    </row>
    <row r="65" spans="1:39" s="110" customFormat="1" ht="79.8" thickBot="1" x14ac:dyDescent="0.35">
      <c r="A65" s="35">
        <v>56</v>
      </c>
      <c r="B65" s="6"/>
      <c r="C65" s="36" t="s">
        <v>26</v>
      </c>
      <c r="D65" s="37" t="s">
        <v>27</v>
      </c>
      <c r="E65" s="119" t="s">
        <v>28</v>
      </c>
      <c r="F65" s="6"/>
      <c r="G65" s="3" t="s">
        <v>240</v>
      </c>
      <c r="H65" s="101"/>
      <c r="I65" s="103"/>
      <c r="J65" s="98" t="s">
        <v>232</v>
      </c>
      <c r="K65" s="120" t="s">
        <v>241</v>
      </c>
      <c r="L65" s="92"/>
      <c r="M65" s="92"/>
      <c r="N65" s="92"/>
      <c r="O65" s="92"/>
      <c r="P65" s="92"/>
      <c r="Q65" s="92"/>
      <c r="R65" s="92"/>
      <c r="S65" s="92">
        <v>238281</v>
      </c>
      <c r="T65" s="92"/>
      <c r="U65" s="92"/>
      <c r="V65" s="92"/>
      <c r="W65" s="92"/>
      <c r="X65" s="94">
        <f t="shared" si="1"/>
        <v>238281</v>
      </c>
      <c r="Y65" s="114">
        <f t="shared" si="3"/>
        <v>238281</v>
      </c>
      <c r="Z65" s="94">
        <v>0</v>
      </c>
      <c r="AA65" s="118" t="s">
        <v>20</v>
      </c>
      <c r="AB65" s="5" t="s">
        <v>21</v>
      </c>
      <c r="AC65" s="6"/>
      <c r="AD65" s="6"/>
      <c r="AE65" s="6"/>
      <c r="AF65" s="6"/>
      <c r="AG65" s="6"/>
      <c r="AH65" s="6"/>
      <c r="AI65" s="6"/>
      <c r="AJ65" s="107"/>
      <c r="AK65" s="2"/>
      <c r="AL65" s="2"/>
      <c r="AM65" s="2"/>
    </row>
    <row r="66" spans="1:39" s="110" customFormat="1" ht="79.8" thickBot="1" x14ac:dyDescent="0.35">
      <c r="A66" s="35">
        <v>57</v>
      </c>
      <c r="B66" s="6"/>
      <c r="C66" s="36" t="s">
        <v>26</v>
      </c>
      <c r="D66" s="37" t="s">
        <v>27</v>
      </c>
      <c r="E66" s="119" t="s">
        <v>160</v>
      </c>
      <c r="F66" s="6"/>
      <c r="G66" s="3" t="s">
        <v>167</v>
      </c>
      <c r="H66" s="101"/>
      <c r="I66" s="103"/>
      <c r="J66" s="98" t="s">
        <v>242</v>
      </c>
      <c r="K66" s="120" t="s">
        <v>243</v>
      </c>
      <c r="L66" s="92"/>
      <c r="M66" s="92"/>
      <c r="N66" s="92"/>
      <c r="O66" s="92"/>
      <c r="P66" s="92"/>
      <c r="Q66" s="92"/>
      <c r="R66" s="92"/>
      <c r="S66" s="92">
        <v>353556</v>
      </c>
      <c r="T66" s="92"/>
      <c r="U66" s="92"/>
      <c r="V66" s="92"/>
      <c r="W66" s="92"/>
      <c r="X66" s="94">
        <f t="shared" si="1"/>
        <v>353556</v>
      </c>
      <c r="Y66" s="114">
        <f t="shared" si="3"/>
        <v>353556</v>
      </c>
      <c r="Z66" s="94">
        <v>0</v>
      </c>
      <c r="AA66" s="118" t="s">
        <v>160</v>
      </c>
      <c r="AB66" s="5" t="s">
        <v>164</v>
      </c>
      <c r="AC66" s="6"/>
      <c r="AD66" s="6"/>
      <c r="AE66" s="6"/>
      <c r="AF66" s="6"/>
      <c r="AG66" s="6"/>
      <c r="AH66" s="6"/>
      <c r="AI66" s="6"/>
      <c r="AJ66" s="107"/>
      <c r="AK66" s="2"/>
      <c r="AL66" s="2"/>
      <c r="AM66" s="2"/>
    </row>
    <row r="67" spans="1:39" s="110" customFormat="1" ht="79.8" thickBot="1" x14ac:dyDescent="0.35">
      <c r="A67" s="35">
        <v>58</v>
      </c>
      <c r="B67" s="6"/>
      <c r="C67" s="36" t="s">
        <v>26</v>
      </c>
      <c r="D67" s="37" t="s">
        <v>27</v>
      </c>
      <c r="E67" s="119" t="s">
        <v>28</v>
      </c>
      <c r="F67" s="6"/>
      <c r="G67" s="3" t="s">
        <v>231</v>
      </c>
      <c r="H67" s="101"/>
      <c r="I67" s="103"/>
      <c r="J67" s="98" t="s">
        <v>219</v>
      </c>
      <c r="K67" s="120" t="s">
        <v>244</v>
      </c>
      <c r="L67" s="92"/>
      <c r="M67" s="92"/>
      <c r="N67" s="92"/>
      <c r="O67" s="92"/>
      <c r="P67" s="92"/>
      <c r="Q67" s="92"/>
      <c r="R67" s="92"/>
      <c r="S67" s="92">
        <v>355408.04</v>
      </c>
      <c r="T67" s="92"/>
      <c r="U67" s="92"/>
      <c r="V67" s="92"/>
      <c r="W67" s="92"/>
      <c r="X67" s="94">
        <f t="shared" si="1"/>
        <v>355408.04</v>
      </c>
      <c r="Y67" s="114">
        <f t="shared" si="3"/>
        <v>355408.04</v>
      </c>
      <c r="Z67" s="94">
        <v>0</v>
      </c>
      <c r="AA67" s="118" t="s">
        <v>20</v>
      </c>
      <c r="AB67" s="5" t="s">
        <v>21</v>
      </c>
      <c r="AC67" s="6"/>
      <c r="AD67" s="6"/>
      <c r="AE67" s="6"/>
      <c r="AF67" s="6"/>
      <c r="AG67" s="6"/>
      <c r="AH67" s="6"/>
      <c r="AI67" s="6"/>
      <c r="AJ67" s="107"/>
      <c r="AK67" s="2"/>
      <c r="AL67" s="2"/>
      <c r="AM67" s="2"/>
    </row>
    <row r="68" spans="1:39" s="110" customFormat="1" ht="79.8" thickBot="1" x14ac:dyDescent="0.35">
      <c r="A68" s="35">
        <v>59</v>
      </c>
      <c r="B68" s="6"/>
      <c r="C68" s="36" t="s">
        <v>26</v>
      </c>
      <c r="D68" s="37" t="s">
        <v>27</v>
      </c>
      <c r="E68" s="119" t="s">
        <v>28</v>
      </c>
      <c r="F68" s="6"/>
      <c r="G68" s="3" t="s">
        <v>245</v>
      </c>
      <c r="H68" s="101"/>
      <c r="I68" s="103"/>
      <c r="J68" s="98" t="s">
        <v>232</v>
      </c>
      <c r="K68" s="120" t="s">
        <v>246</v>
      </c>
      <c r="L68" s="92"/>
      <c r="M68" s="92"/>
      <c r="N68" s="92"/>
      <c r="O68" s="92"/>
      <c r="P68" s="92"/>
      <c r="Q68" s="92"/>
      <c r="R68" s="92"/>
      <c r="S68" s="92">
        <v>355408.04</v>
      </c>
      <c r="T68" s="92"/>
      <c r="U68" s="92"/>
      <c r="V68" s="92"/>
      <c r="W68" s="92"/>
      <c r="X68" s="94">
        <f t="shared" si="1"/>
        <v>355408.04</v>
      </c>
      <c r="Y68" s="114">
        <f t="shared" si="3"/>
        <v>355408.04</v>
      </c>
      <c r="Z68" s="94">
        <v>0</v>
      </c>
      <c r="AA68" s="118" t="s">
        <v>20</v>
      </c>
      <c r="AB68" s="5" t="s">
        <v>21</v>
      </c>
      <c r="AC68" s="6"/>
      <c r="AD68" s="6"/>
      <c r="AE68" s="6"/>
      <c r="AF68" s="6"/>
      <c r="AG68" s="6"/>
      <c r="AH68" s="6"/>
      <c r="AI68" s="6"/>
      <c r="AJ68" s="107"/>
      <c r="AK68" s="2"/>
      <c r="AL68" s="2"/>
      <c r="AM68" s="2"/>
    </row>
    <row r="69" spans="1:39" s="110" customFormat="1" ht="79.8" thickBot="1" x14ac:dyDescent="0.35">
      <c r="A69" s="35">
        <v>60</v>
      </c>
      <c r="B69" s="6"/>
      <c r="C69" s="36" t="s">
        <v>26</v>
      </c>
      <c r="D69" s="37" t="s">
        <v>27</v>
      </c>
      <c r="E69" s="119" t="s">
        <v>28</v>
      </c>
      <c r="F69" s="6"/>
      <c r="G69" s="3" t="s">
        <v>247</v>
      </c>
      <c r="H69" s="101"/>
      <c r="I69" s="103"/>
      <c r="J69" s="98" t="s">
        <v>248</v>
      </c>
      <c r="K69" s="120" t="s">
        <v>249</v>
      </c>
      <c r="L69" s="92"/>
      <c r="M69" s="92"/>
      <c r="N69" s="92"/>
      <c r="O69" s="92"/>
      <c r="P69" s="92"/>
      <c r="Q69" s="92"/>
      <c r="R69" s="92"/>
      <c r="S69" s="92">
        <v>355408.04</v>
      </c>
      <c r="T69" s="92"/>
      <c r="U69" s="92"/>
      <c r="V69" s="92"/>
      <c r="W69" s="92"/>
      <c r="X69" s="94">
        <f t="shared" si="1"/>
        <v>355408.04</v>
      </c>
      <c r="Y69" s="114">
        <f t="shared" si="3"/>
        <v>355408.04</v>
      </c>
      <c r="Z69" s="94">
        <v>0</v>
      </c>
      <c r="AA69" s="118" t="s">
        <v>20</v>
      </c>
      <c r="AB69" s="5" t="s">
        <v>21</v>
      </c>
      <c r="AC69" s="6"/>
      <c r="AD69" s="6"/>
      <c r="AE69" s="6"/>
      <c r="AF69" s="6"/>
      <c r="AG69" s="6"/>
      <c r="AH69" s="6"/>
      <c r="AI69" s="6"/>
      <c r="AJ69" s="107"/>
      <c r="AK69" s="2"/>
      <c r="AL69" s="2"/>
      <c r="AM69" s="2"/>
    </row>
    <row r="70" spans="1:39" s="110" customFormat="1" ht="40.200000000000003" thickBot="1" x14ac:dyDescent="0.35">
      <c r="A70" s="35">
        <v>61</v>
      </c>
      <c r="B70" s="6"/>
      <c r="C70" s="36"/>
      <c r="D70" s="37"/>
      <c r="E70" s="119"/>
      <c r="F70" s="6"/>
      <c r="G70" s="3" t="s">
        <v>250</v>
      </c>
      <c r="H70" s="101"/>
      <c r="I70" s="103"/>
      <c r="J70" s="98" t="s">
        <v>184</v>
      </c>
      <c r="K70" s="90" t="s">
        <v>251</v>
      </c>
      <c r="L70" s="92"/>
      <c r="M70" s="92"/>
      <c r="N70" s="92"/>
      <c r="O70" s="92"/>
      <c r="P70" s="92"/>
      <c r="Q70" s="92"/>
      <c r="R70" s="92"/>
      <c r="S70" s="92">
        <v>108083.51</v>
      </c>
      <c r="T70" s="92"/>
      <c r="U70" s="92"/>
      <c r="V70" s="92"/>
      <c r="W70" s="92"/>
      <c r="X70" s="94">
        <f t="shared" si="1"/>
        <v>108083.51</v>
      </c>
      <c r="Y70" s="114">
        <v>0</v>
      </c>
      <c r="Z70" s="94">
        <v>108083.51</v>
      </c>
      <c r="AA70" s="118" t="s">
        <v>20</v>
      </c>
      <c r="AB70" s="5" t="s">
        <v>222</v>
      </c>
      <c r="AC70" s="6"/>
      <c r="AD70" s="6"/>
      <c r="AE70" s="6"/>
      <c r="AF70" s="6"/>
      <c r="AG70" s="6"/>
      <c r="AH70" s="6"/>
      <c r="AI70" s="6"/>
      <c r="AJ70" s="107"/>
      <c r="AK70" s="2"/>
      <c r="AL70" s="2"/>
      <c r="AM70" s="2"/>
    </row>
    <row r="71" spans="1:39" s="110" customFormat="1" ht="79.8" thickBot="1" x14ac:dyDescent="0.35">
      <c r="A71" s="121">
        <v>62</v>
      </c>
      <c r="B71" s="6"/>
      <c r="C71" s="36" t="s">
        <v>213</v>
      </c>
      <c r="D71" s="37" t="s">
        <v>214</v>
      </c>
      <c r="E71" s="119" t="s">
        <v>215</v>
      </c>
      <c r="F71" s="6"/>
      <c r="G71" s="122" t="s">
        <v>224</v>
      </c>
      <c r="H71" s="101" t="s">
        <v>225</v>
      </c>
      <c r="I71" s="103" t="s">
        <v>226</v>
      </c>
      <c r="J71" s="98" t="s">
        <v>252</v>
      </c>
      <c r="K71" s="123" t="s">
        <v>253</v>
      </c>
      <c r="L71" s="92"/>
      <c r="M71" s="92"/>
      <c r="N71" s="92"/>
      <c r="O71" s="92"/>
      <c r="P71" s="92"/>
      <c r="Q71" s="92"/>
      <c r="R71" s="92"/>
      <c r="S71" s="92"/>
      <c r="T71" s="92">
        <v>107611.68</v>
      </c>
      <c r="U71" s="92"/>
      <c r="V71" s="92"/>
      <c r="W71" s="92"/>
      <c r="X71" s="94">
        <f t="shared" si="1"/>
        <v>107611.68</v>
      </c>
      <c r="Y71" s="114">
        <f t="shared" ref="Y71:Y81" si="4">X71</f>
        <v>107611.68</v>
      </c>
      <c r="Z71" s="94">
        <v>0</v>
      </c>
      <c r="AA71" s="118" t="s">
        <v>221</v>
      </c>
      <c r="AB71" s="5" t="s">
        <v>229</v>
      </c>
      <c r="AC71" s="6"/>
      <c r="AD71" s="6"/>
      <c r="AE71" s="6"/>
      <c r="AF71" s="6"/>
      <c r="AG71" s="6"/>
      <c r="AH71" s="6"/>
      <c r="AI71" s="6"/>
      <c r="AJ71" s="107"/>
      <c r="AK71" s="2"/>
      <c r="AL71" s="2"/>
      <c r="AM71" s="2"/>
    </row>
    <row r="72" spans="1:39" s="110" customFormat="1" ht="79.8" thickBot="1" x14ac:dyDescent="0.35">
      <c r="A72" s="121">
        <v>63</v>
      </c>
      <c r="B72" s="6"/>
      <c r="C72" s="36" t="s">
        <v>213</v>
      </c>
      <c r="D72" s="37" t="s">
        <v>214</v>
      </c>
      <c r="E72" s="119" t="s">
        <v>215</v>
      </c>
      <c r="F72" s="6"/>
      <c r="G72" s="122" t="s">
        <v>224</v>
      </c>
      <c r="H72" s="101" t="s">
        <v>225</v>
      </c>
      <c r="I72" s="103" t="s">
        <v>226</v>
      </c>
      <c r="J72" s="98" t="s">
        <v>252</v>
      </c>
      <c r="K72" s="123" t="s">
        <v>254</v>
      </c>
      <c r="L72" s="92"/>
      <c r="M72" s="92"/>
      <c r="N72" s="92"/>
      <c r="O72" s="92"/>
      <c r="P72" s="92"/>
      <c r="Q72" s="92"/>
      <c r="R72" s="92"/>
      <c r="S72" s="92"/>
      <c r="T72" s="92">
        <v>187322.17</v>
      </c>
      <c r="U72" s="92"/>
      <c r="V72" s="92"/>
      <c r="W72" s="92"/>
      <c r="X72" s="94">
        <f t="shared" si="1"/>
        <v>187322.17</v>
      </c>
      <c r="Y72" s="114">
        <f t="shared" si="4"/>
        <v>187322.17</v>
      </c>
      <c r="Z72" s="94">
        <v>0</v>
      </c>
      <c r="AA72" s="118" t="s">
        <v>221</v>
      </c>
      <c r="AB72" s="5" t="s">
        <v>229</v>
      </c>
      <c r="AC72" s="6"/>
      <c r="AD72" s="6"/>
      <c r="AE72" s="6"/>
      <c r="AF72" s="6"/>
      <c r="AG72" s="6"/>
      <c r="AH72" s="6"/>
      <c r="AI72" s="6"/>
      <c r="AJ72" s="107"/>
      <c r="AK72" s="2"/>
      <c r="AL72" s="2"/>
      <c r="AM72" s="2"/>
    </row>
    <row r="73" spans="1:39" s="110" customFormat="1" ht="79.8" thickBot="1" x14ac:dyDescent="0.35">
      <c r="A73" s="121">
        <v>64</v>
      </c>
      <c r="B73" s="6"/>
      <c r="C73" s="36" t="s">
        <v>213</v>
      </c>
      <c r="D73" s="37" t="s">
        <v>214</v>
      </c>
      <c r="E73" s="119" t="s">
        <v>215</v>
      </c>
      <c r="F73" s="6"/>
      <c r="G73" s="122" t="s">
        <v>224</v>
      </c>
      <c r="H73" s="101" t="s">
        <v>225</v>
      </c>
      <c r="I73" s="103" t="s">
        <v>226</v>
      </c>
      <c r="J73" s="98" t="s">
        <v>255</v>
      </c>
      <c r="K73" s="123" t="s">
        <v>256</v>
      </c>
      <c r="L73" s="92"/>
      <c r="M73" s="92"/>
      <c r="N73" s="92"/>
      <c r="O73" s="92"/>
      <c r="P73" s="92"/>
      <c r="Q73" s="92"/>
      <c r="R73" s="92"/>
      <c r="S73" s="92"/>
      <c r="T73" s="92">
        <v>86178.65</v>
      </c>
      <c r="U73" s="92"/>
      <c r="V73" s="92"/>
      <c r="W73" s="92"/>
      <c r="X73" s="94">
        <f t="shared" si="1"/>
        <v>86178.65</v>
      </c>
      <c r="Y73" s="114">
        <f t="shared" si="4"/>
        <v>86178.65</v>
      </c>
      <c r="Z73" s="94">
        <v>0</v>
      </c>
      <c r="AA73" s="118" t="s">
        <v>221</v>
      </c>
      <c r="AB73" s="5" t="s">
        <v>229</v>
      </c>
      <c r="AC73" s="6"/>
      <c r="AD73" s="6"/>
      <c r="AE73" s="6"/>
      <c r="AF73" s="6"/>
      <c r="AG73" s="6"/>
      <c r="AH73" s="6"/>
      <c r="AI73" s="6"/>
      <c r="AJ73" s="107"/>
      <c r="AK73" s="2"/>
      <c r="AL73" s="2"/>
      <c r="AM73" s="2"/>
    </row>
    <row r="74" spans="1:39" s="110" customFormat="1" ht="79.8" thickBot="1" x14ac:dyDescent="0.35">
      <c r="A74" s="35">
        <v>65</v>
      </c>
      <c r="B74" s="6"/>
      <c r="C74" s="36" t="s">
        <v>213</v>
      </c>
      <c r="D74" s="37" t="s">
        <v>214</v>
      </c>
      <c r="E74" s="119" t="s">
        <v>215</v>
      </c>
      <c r="F74" s="6"/>
      <c r="G74" s="3" t="s">
        <v>224</v>
      </c>
      <c r="H74" s="101" t="s">
        <v>225</v>
      </c>
      <c r="I74" s="103" t="s">
        <v>226</v>
      </c>
      <c r="J74" s="98" t="s">
        <v>255</v>
      </c>
      <c r="K74" s="123" t="s">
        <v>257</v>
      </c>
      <c r="L74" s="92"/>
      <c r="M74" s="92"/>
      <c r="N74" s="92"/>
      <c r="O74" s="92"/>
      <c r="P74" s="92"/>
      <c r="Q74" s="92"/>
      <c r="R74" s="92"/>
      <c r="S74" s="92"/>
      <c r="T74" s="92">
        <v>187322.17</v>
      </c>
      <c r="U74" s="92"/>
      <c r="V74" s="92"/>
      <c r="W74" s="92"/>
      <c r="X74" s="94">
        <f t="shared" si="1"/>
        <v>187322.17</v>
      </c>
      <c r="Y74" s="114">
        <f t="shared" si="4"/>
        <v>187322.17</v>
      </c>
      <c r="Z74" s="94">
        <v>0</v>
      </c>
      <c r="AA74" s="118" t="s">
        <v>221</v>
      </c>
      <c r="AB74" s="5" t="s">
        <v>229</v>
      </c>
      <c r="AC74" s="6"/>
      <c r="AD74" s="6"/>
      <c r="AE74" s="6"/>
      <c r="AF74" s="6"/>
      <c r="AG74" s="6"/>
      <c r="AH74" s="6"/>
      <c r="AI74" s="6"/>
      <c r="AJ74" s="107"/>
      <c r="AK74" s="2"/>
      <c r="AL74" s="2"/>
      <c r="AM74" s="2"/>
    </row>
    <row r="75" spans="1:39" s="110" customFormat="1" ht="79.8" thickBot="1" x14ac:dyDescent="0.35">
      <c r="A75" s="35">
        <v>66</v>
      </c>
      <c r="B75" s="6"/>
      <c r="C75" s="36" t="s">
        <v>213</v>
      </c>
      <c r="D75" s="37" t="s">
        <v>214</v>
      </c>
      <c r="E75" s="119" t="s">
        <v>215</v>
      </c>
      <c r="F75" s="6"/>
      <c r="G75" s="3" t="s">
        <v>216</v>
      </c>
      <c r="H75" s="101" t="s">
        <v>217</v>
      </c>
      <c r="I75" s="103" t="s">
        <v>218</v>
      </c>
      <c r="J75" s="124" t="s">
        <v>258</v>
      </c>
      <c r="K75" s="123" t="s">
        <v>259</v>
      </c>
      <c r="L75" s="92"/>
      <c r="M75" s="92"/>
      <c r="N75" s="92"/>
      <c r="O75" s="92"/>
      <c r="P75" s="92"/>
      <c r="Q75" s="92"/>
      <c r="R75" s="92"/>
      <c r="S75" s="92"/>
      <c r="T75" s="92">
        <v>660183.89</v>
      </c>
      <c r="U75" s="92"/>
      <c r="V75" s="92"/>
      <c r="W75" s="92"/>
      <c r="X75" s="94">
        <f t="shared" ref="X75:X138" si="5">SUM(L75:W75)</f>
        <v>660183.89</v>
      </c>
      <c r="Y75" s="114">
        <f t="shared" si="4"/>
        <v>660183.89</v>
      </c>
      <c r="Z75" s="94">
        <v>0</v>
      </c>
      <c r="AA75" s="118" t="s">
        <v>221</v>
      </c>
      <c r="AB75" s="5" t="s">
        <v>222</v>
      </c>
      <c r="AC75" s="6"/>
      <c r="AD75" s="6"/>
      <c r="AE75" s="6"/>
      <c r="AF75" s="6"/>
      <c r="AG75" s="6"/>
      <c r="AH75" s="6"/>
      <c r="AI75" s="6"/>
      <c r="AJ75" s="107"/>
      <c r="AK75" s="2"/>
      <c r="AL75" s="2"/>
      <c r="AM75" s="2"/>
    </row>
    <row r="76" spans="1:39" s="110" customFormat="1" ht="79.8" thickBot="1" x14ac:dyDescent="0.35">
      <c r="A76" s="35">
        <v>67</v>
      </c>
      <c r="B76" s="6"/>
      <c r="C76" s="36" t="s">
        <v>213</v>
      </c>
      <c r="D76" s="37" t="s">
        <v>214</v>
      </c>
      <c r="E76" s="119" t="s">
        <v>215</v>
      </c>
      <c r="F76" s="6"/>
      <c r="G76" s="3" t="s">
        <v>216</v>
      </c>
      <c r="H76" s="101" t="s">
        <v>217</v>
      </c>
      <c r="I76" s="103" t="s">
        <v>218</v>
      </c>
      <c r="J76" s="124" t="s">
        <v>258</v>
      </c>
      <c r="K76" s="123" t="s">
        <v>260</v>
      </c>
      <c r="L76" s="92"/>
      <c r="M76" s="92"/>
      <c r="N76" s="92"/>
      <c r="O76" s="92"/>
      <c r="P76" s="92"/>
      <c r="Q76" s="92"/>
      <c r="R76" s="92"/>
      <c r="S76" s="92"/>
      <c r="T76" s="92">
        <v>71326.94</v>
      </c>
      <c r="U76" s="92"/>
      <c r="V76" s="92"/>
      <c r="W76" s="92"/>
      <c r="X76" s="94">
        <f t="shared" si="5"/>
        <v>71326.94</v>
      </c>
      <c r="Y76" s="114">
        <f t="shared" si="4"/>
        <v>71326.94</v>
      </c>
      <c r="Z76" s="94">
        <v>0</v>
      </c>
      <c r="AA76" s="118" t="s">
        <v>221</v>
      </c>
      <c r="AB76" s="5" t="s">
        <v>222</v>
      </c>
      <c r="AC76" s="6"/>
      <c r="AD76" s="6"/>
      <c r="AE76" s="6"/>
      <c r="AF76" s="6"/>
      <c r="AG76" s="6"/>
      <c r="AH76" s="6"/>
      <c r="AI76" s="6"/>
      <c r="AJ76" s="107"/>
      <c r="AK76" s="2"/>
      <c r="AL76" s="2"/>
      <c r="AM76" s="2"/>
    </row>
    <row r="77" spans="1:39" s="110" customFormat="1" ht="79.8" thickBot="1" x14ac:dyDescent="0.35">
      <c r="A77" s="35">
        <v>68</v>
      </c>
      <c r="B77" s="6"/>
      <c r="C77" s="36" t="s">
        <v>26</v>
      </c>
      <c r="D77" s="37" t="s">
        <v>26</v>
      </c>
      <c r="E77" s="119" t="s">
        <v>221</v>
      </c>
      <c r="F77" s="6"/>
      <c r="G77" s="3" t="s">
        <v>261</v>
      </c>
      <c r="H77" s="101" t="s">
        <v>262</v>
      </c>
      <c r="I77" s="103"/>
      <c r="J77" s="125" t="s">
        <v>263</v>
      </c>
      <c r="K77" s="126" t="s">
        <v>264</v>
      </c>
      <c r="L77" s="92"/>
      <c r="M77" s="92"/>
      <c r="N77" s="92"/>
      <c r="O77" s="92"/>
      <c r="P77" s="92"/>
      <c r="Q77" s="92"/>
      <c r="R77" s="92"/>
      <c r="S77" s="92"/>
      <c r="T77" s="92">
        <v>225000</v>
      </c>
      <c r="U77" s="92"/>
      <c r="V77" s="92"/>
      <c r="W77" s="92"/>
      <c r="X77" s="94">
        <f t="shared" si="5"/>
        <v>225000</v>
      </c>
      <c r="Y77" s="114">
        <f t="shared" si="4"/>
        <v>225000</v>
      </c>
      <c r="Z77" s="94">
        <v>0</v>
      </c>
      <c r="AA77" s="118" t="s">
        <v>221</v>
      </c>
      <c r="AB77" s="5" t="s">
        <v>42</v>
      </c>
      <c r="AC77" s="6"/>
      <c r="AD77" s="6"/>
      <c r="AE77" s="6"/>
      <c r="AF77" s="6"/>
      <c r="AG77" s="6"/>
      <c r="AH77" s="6"/>
      <c r="AI77" s="6"/>
      <c r="AJ77" s="107"/>
      <c r="AK77" s="2"/>
      <c r="AL77" s="2"/>
      <c r="AM77" s="2"/>
    </row>
    <row r="78" spans="1:39" s="110" customFormat="1" ht="79.8" thickBot="1" x14ac:dyDescent="0.35">
      <c r="A78" s="35">
        <v>69</v>
      </c>
      <c r="B78" s="6"/>
      <c r="C78" s="36" t="s">
        <v>26</v>
      </c>
      <c r="D78" s="37" t="s">
        <v>26</v>
      </c>
      <c r="E78" s="119" t="s">
        <v>221</v>
      </c>
      <c r="F78" s="6"/>
      <c r="G78" s="3" t="s">
        <v>261</v>
      </c>
      <c r="H78" s="101" t="s">
        <v>262</v>
      </c>
      <c r="I78" s="103"/>
      <c r="J78" s="125" t="s">
        <v>263</v>
      </c>
      <c r="K78" s="126" t="s">
        <v>265</v>
      </c>
      <c r="L78" s="92"/>
      <c r="M78" s="92"/>
      <c r="N78" s="92"/>
      <c r="O78" s="92"/>
      <c r="P78" s="92"/>
      <c r="Q78" s="92"/>
      <c r="R78" s="92"/>
      <c r="S78" s="92"/>
      <c r="T78" s="92">
        <v>225000</v>
      </c>
      <c r="U78" s="92"/>
      <c r="V78" s="92"/>
      <c r="W78" s="92"/>
      <c r="X78" s="94">
        <f t="shared" si="5"/>
        <v>225000</v>
      </c>
      <c r="Y78" s="114">
        <f t="shared" si="4"/>
        <v>225000</v>
      </c>
      <c r="Z78" s="94">
        <v>0</v>
      </c>
      <c r="AA78" s="118" t="s">
        <v>221</v>
      </c>
      <c r="AB78" s="5" t="s">
        <v>42</v>
      </c>
      <c r="AC78" s="6"/>
      <c r="AD78" s="6"/>
      <c r="AE78" s="6"/>
      <c r="AF78" s="6"/>
      <c r="AG78" s="6"/>
      <c r="AH78" s="6"/>
      <c r="AI78" s="6"/>
      <c r="AJ78" s="107"/>
      <c r="AK78" s="2"/>
      <c r="AL78" s="2"/>
      <c r="AM78" s="2"/>
    </row>
    <row r="79" spans="1:39" s="110" customFormat="1" ht="79.8" thickBot="1" x14ac:dyDescent="0.35">
      <c r="A79" s="35">
        <v>70</v>
      </c>
      <c r="B79" s="6"/>
      <c r="C79" s="36" t="s">
        <v>26</v>
      </c>
      <c r="D79" s="37" t="s">
        <v>27</v>
      </c>
      <c r="E79" s="119" t="s">
        <v>28</v>
      </c>
      <c r="F79" s="6"/>
      <c r="G79" s="3" t="s">
        <v>247</v>
      </c>
      <c r="H79" s="101"/>
      <c r="I79" s="103"/>
      <c r="J79" s="127" t="s">
        <v>266</v>
      </c>
      <c r="K79" s="123" t="s">
        <v>267</v>
      </c>
      <c r="L79" s="92"/>
      <c r="M79" s="92"/>
      <c r="N79" s="92"/>
      <c r="O79" s="92"/>
      <c r="P79" s="92"/>
      <c r="Q79" s="92"/>
      <c r="R79" s="92"/>
      <c r="S79" s="92"/>
      <c r="T79" s="92">
        <v>108864.53</v>
      </c>
      <c r="U79" s="92"/>
      <c r="V79" s="92"/>
      <c r="W79" s="92"/>
      <c r="X79" s="94">
        <f t="shared" si="5"/>
        <v>108864.53</v>
      </c>
      <c r="Y79" s="114">
        <f t="shared" si="4"/>
        <v>108864.53</v>
      </c>
      <c r="Z79" s="94">
        <v>0</v>
      </c>
      <c r="AA79" s="118" t="s">
        <v>20</v>
      </c>
      <c r="AB79" s="5" t="s">
        <v>21</v>
      </c>
      <c r="AC79" s="6"/>
      <c r="AD79" s="6"/>
      <c r="AE79" s="6"/>
      <c r="AF79" s="6"/>
      <c r="AG79" s="6"/>
      <c r="AH79" s="6"/>
      <c r="AI79" s="6"/>
      <c r="AJ79" s="107"/>
      <c r="AK79" s="2"/>
      <c r="AL79" s="2"/>
      <c r="AM79" s="2"/>
    </row>
    <row r="80" spans="1:39" s="110" customFormat="1" ht="79.8" thickBot="1" x14ac:dyDescent="0.35">
      <c r="A80" s="35">
        <v>71</v>
      </c>
      <c r="B80" s="6"/>
      <c r="C80" s="36" t="s">
        <v>26</v>
      </c>
      <c r="D80" s="37" t="s">
        <v>27</v>
      </c>
      <c r="E80" s="119" t="s">
        <v>28</v>
      </c>
      <c r="F80" s="6"/>
      <c r="G80" s="3" t="s">
        <v>151</v>
      </c>
      <c r="H80" s="101"/>
      <c r="I80" s="103"/>
      <c r="J80" s="128" t="s">
        <v>268</v>
      </c>
      <c r="K80" s="123" t="s">
        <v>269</v>
      </c>
      <c r="L80" s="92"/>
      <c r="M80" s="92"/>
      <c r="N80" s="92"/>
      <c r="O80" s="92"/>
      <c r="P80" s="92"/>
      <c r="Q80" s="92"/>
      <c r="R80" s="92"/>
      <c r="S80" s="92"/>
      <c r="T80" s="92">
        <v>51542.03</v>
      </c>
      <c r="U80" s="92"/>
      <c r="V80" s="92"/>
      <c r="W80" s="92"/>
      <c r="X80" s="94">
        <f t="shared" si="5"/>
        <v>51542.03</v>
      </c>
      <c r="Y80" s="114">
        <f t="shared" si="4"/>
        <v>51542.03</v>
      </c>
      <c r="Z80" s="94">
        <v>0</v>
      </c>
      <c r="AA80" s="118" t="s">
        <v>20</v>
      </c>
      <c r="AB80" s="5" t="s">
        <v>21</v>
      </c>
      <c r="AC80" s="6"/>
      <c r="AD80" s="6"/>
      <c r="AE80" s="6"/>
      <c r="AF80" s="6"/>
      <c r="AG80" s="6"/>
      <c r="AH80" s="6"/>
      <c r="AI80" s="6"/>
      <c r="AJ80" s="107"/>
      <c r="AK80" s="2"/>
      <c r="AL80" s="2"/>
      <c r="AM80" s="2"/>
    </row>
    <row r="81" spans="1:39" s="110" customFormat="1" ht="79.8" thickBot="1" x14ac:dyDescent="0.35">
      <c r="A81" s="35">
        <v>72</v>
      </c>
      <c r="B81" s="6"/>
      <c r="C81" s="6" t="s">
        <v>26</v>
      </c>
      <c r="D81" s="129" t="s">
        <v>26</v>
      </c>
      <c r="E81" s="130" t="s">
        <v>221</v>
      </c>
      <c r="F81" s="6"/>
      <c r="G81" s="3" t="s">
        <v>261</v>
      </c>
      <c r="H81" s="101" t="s">
        <v>262</v>
      </c>
      <c r="I81" s="103"/>
      <c r="J81" s="125" t="s">
        <v>270</v>
      </c>
      <c r="K81" s="126" t="s">
        <v>271</v>
      </c>
      <c r="L81" s="92"/>
      <c r="M81" s="92"/>
      <c r="N81" s="92"/>
      <c r="O81" s="92"/>
      <c r="P81" s="92"/>
      <c r="Q81" s="92"/>
      <c r="R81" s="92"/>
      <c r="S81" s="92"/>
      <c r="T81" s="92"/>
      <c r="U81" s="131">
        <v>225000</v>
      </c>
      <c r="V81" s="93"/>
      <c r="W81" s="93"/>
      <c r="X81" s="132">
        <f t="shared" si="5"/>
        <v>225000</v>
      </c>
      <c r="Y81" s="114">
        <f t="shared" si="4"/>
        <v>225000</v>
      </c>
      <c r="Z81" s="94">
        <v>0</v>
      </c>
      <c r="AA81" s="5" t="s">
        <v>221</v>
      </c>
      <c r="AB81" s="5" t="s">
        <v>42</v>
      </c>
      <c r="AC81" s="6"/>
      <c r="AD81" s="6"/>
      <c r="AE81" s="6"/>
      <c r="AF81" s="6"/>
      <c r="AG81" s="6"/>
      <c r="AH81" s="6"/>
      <c r="AI81" s="6"/>
      <c r="AJ81" s="107"/>
      <c r="AK81" s="2"/>
      <c r="AL81" s="2"/>
      <c r="AM81" s="2"/>
    </row>
    <row r="82" spans="1:39" s="110" customFormat="1" ht="79.8" thickBot="1" x14ac:dyDescent="0.35">
      <c r="A82" s="35">
        <v>73</v>
      </c>
      <c r="B82" s="6"/>
      <c r="C82" s="36" t="s">
        <v>26</v>
      </c>
      <c r="D82" s="37" t="s">
        <v>27</v>
      </c>
      <c r="E82" s="119" t="s">
        <v>40</v>
      </c>
      <c r="F82" s="6"/>
      <c r="G82" s="3" t="s">
        <v>272</v>
      </c>
      <c r="H82" s="101" t="s">
        <v>273</v>
      </c>
      <c r="I82" s="103"/>
      <c r="J82" s="128" t="s">
        <v>274</v>
      </c>
      <c r="K82" s="133" t="s">
        <v>275</v>
      </c>
      <c r="L82" s="92"/>
      <c r="M82" s="92"/>
      <c r="N82" s="92"/>
      <c r="O82" s="92"/>
      <c r="P82" s="92"/>
      <c r="Q82" s="92"/>
      <c r="R82" s="92"/>
      <c r="S82" s="92"/>
      <c r="T82" s="92"/>
      <c r="U82" s="92">
        <f>0</f>
        <v>0</v>
      </c>
      <c r="V82" s="131">
        <v>948836.25</v>
      </c>
      <c r="W82" s="93"/>
      <c r="X82" s="132">
        <f t="shared" si="5"/>
        <v>948836.25</v>
      </c>
      <c r="Y82" s="189"/>
      <c r="Z82" s="94">
        <v>948836.25</v>
      </c>
      <c r="AA82" s="118" t="s">
        <v>40</v>
      </c>
      <c r="AB82" s="5" t="s">
        <v>42</v>
      </c>
      <c r="AC82" s="6"/>
      <c r="AD82" s="6"/>
      <c r="AE82" s="6"/>
      <c r="AF82" s="6"/>
      <c r="AG82" s="6"/>
      <c r="AH82" s="6"/>
      <c r="AI82" s="6"/>
      <c r="AJ82" s="107"/>
      <c r="AK82" s="2"/>
      <c r="AL82" s="2"/>
      <c r="AM82" s="2"/>
    </row>
    <row r="83" spans="1:39" s="110" customFormat="1" ht="79.8" thickBot="1" x14ac:dyDescent="0.35">
      <c r="A83" s="35">
        <v>74</v>
      </c>
      <c r="B83" s="6"/>
      <c r="C83" s="36" t="s">
        <v>26</v>
      </c>
      <c r="D83" s="37" t="s">
        <v>27</v>
      </c>
      <c r="E83" s="119" t="s">
        <v>40</v>
      </c>
      <c r="F83" s="6"/>
      <c r="G83" s="3" t="s">
        <v>276</v>
      </c>
      <c r="H83" s="101" t="s">
        <v>273</v>
      </c>
      <c r="I83" s="103"/>
      <c r="J83" s="128" t="s">
        <v>277</v>
      </c>
      <c r="K83" s="133" t="s">
        <v>278</v>
      </c>
      <c r="L83" s="92"/>
      <c r="M83" s="92"/>
      <c r="N83" s="92"/>
      <c r="O83" s="92"/>
      <c r="P83" s="92"/>
      <c r="Q83" s="92"/>
      <c r="R83" s="92"/>
      <c r="S83" s="92"/>
      <c r="T83" s="92"/>
      <c r="U83" s="92">
        <f>0</f>
        <v>0</v>
      </c>
      <c r="V83" s="131">
        <v>743496.28</v>
      </c>
      <c r="W83" s="93"/>
      <c r="X83" s="132">
        <f t="shared" si="5"/>
        <v>743496.28</v>
      </c>
      <c r="Y83" s="189"/>
      <c r="Z83" s="94">
        <v>743496.28</v>
      </c>
      <c r="AA83" s="118" t="s">
        <v>40</v>
      </c>
      <c r="AB83" s="5" t="s">
        <v>42</v>
      </c>
      <c r="AC83" s="6"/>
      <c r="AD83" s="6"/>
      <c r="AE83" s="6"/>
      <c r="AF83" s="6"/>
      <c r="AG83" s="6"/>
      <c r="AH83" s="6"/>
      <c r="AI83" s="6"/>
      <c r="AJ83" s="107"/>
      <c r="AK83" s="2"/>
      <c r="AL83" s="2"/>
      <c r="AM83" s="2"/>
    </row>
    <row r="84" spans="1:39" s="110" customFormat="1" ht="79.8" thickBot="1" x14ac:dyDescent="0.35">
      <c r="A84" s="35">
        <v>75</v>
      </c>
      <c r="B84" s="6"/>
      <c r="C84" s="36" t="s">
        <v>26</v>
      </c>
      <c r="D84" s="37" t="s">
        <v>27</v>
      </c>
      <c r="E84" s="119" t="s">
        <v>40</v>
      </c>
      <c r="F84" s="6"/>
      <c r="G84" s="3" t="s">
        <v>279</v>
      </c>
      <c r="H84" s="101" t="s">
        <v>273</v>
      </c>
      <c r="I84" s="103"/>
      <c r="J84" s="128" t="s">
        <v>277</v>
      </c>
      <c r="K84" s="123" t="s">
        <v>280</v>
      </c>
      <c r="L84" s="92"/>
      <c r="M84" s="92"/>
      <c r="N84" s="92"/>
      <c r="O84" s="92"/>
      <c r="P84" s="92"/>
      <c r="Q84" s="92"/>
      <c r="R84" s="92"/>
      <c r="S84" s="92"/>
      <c r="T84" s="92"/>
      <c r="U84" s="92">
        <f>0</f>
        <v>0</v>
      </c>
      <c r="V84" s="131">
        <v>669975.63</v>
      </c>
      <c r="W84" s="93"/>
      <c r="X84" s="132">
        <f t="shared" si="5"/>
        <v>669975.63</v>
      </c>
      <c r="Y84" s="114">
        <f>X84</f>
        <v>669975.63</v>
      </c>
      <c r="Z84" s="94">
        <v>0</v>
      </c>
      <c r="AA84" s="118" t="s">
        <v>40</v>
      </c>
      <c r="AB84" s="5" t="s">
        <v>42</v>
      </c>
      <c r="AC84" s="6"/>
      <c r="AD84" s="6"/>
      <c r="AE84" s="6"/>
      <c r="AF84" s="6"/>
      <c r="AG84" s="6"/>
      <c r="AH84" s="6"/>
      <c r="AI84" s="6"/>
      <c r="AJ84" s="107"/>
      <c r="AK84" s="2"/>
      <c r="AL84" s="2"/>
      <c r="AM84" s="2"/>
    </row>
    <row r="85" spans="1:39" s="110" customFormat="1" ht="79.8" thickBot="1" x14ac:dyDescent="0.35">
      <c r="A85" s="35">
        <v>76</v>
      </c>
      <c r="B85" s="6"/>
      <c r="C85" s="36" t="s">
        <v>26</v>
      </c>
      <c r="D85" s="37" t="s">
        <v>27</v>
      </c>
      <c r="E85" s="119" t="s">
        <v>28</v>
      </c>
      <c r="F85" s="6"/>
      <c r="G85" s="3" t="s">
        <v>281</v>
      </c>
      <c r="H85" s="101" t="s">
        <v>112</v>
      </c>
      <c r="I85" s="103" t="s">
        <v>282</v>
      </c>
      <c r="J85" s="128" t="s">
        <v>283</v>
      </c>
      <c r="K85" s="123" t="s">
        <v>284</v>
      </c>
      <c r="L85" s="92"/>
      <c r="M85" s="92"/>
      <c r="N85" s="92"/>
      <c r="O85" s="92"/>
      <c r="P85" s="92"/>
      <c r="Q85" s="92"/>
      <c r="R85" s="92"/>
      <c r="S85" s="92"/>
      <c r="T85" s="92"/>
      <c r="U85" s="92">
        <f>0</f>
        <v>0</v>
      </c>
      <c r="V85" s="131">
        <v>23828.41</v>
      </c>
      <c r="W85" s="93"/>
      <c r="X85" s="132">
        <f t="shared" si="5"/>
        <v>23828.41</v>
      </c>
      <c r="Y85" s="114">
        <f>X85</f>
        <v>23828.41</v>
      </c>
      <c r="Z85" s="94">
        <v>0</v>
      </c>
      <c r="AA85" s="118" t="s">
        <v>20</v>
      </c>
      <c r="AB85" s="5" t="s">
        <v>21</v>
      </c>
      <c r="AC85" s="6"/>
      <c r="AD85" s="6"/>
      <c r="AE85" s="6"/>
      <c r="AF85" s="6"/>
      <c r="AG85" s="6"/>
      <c r="AH85" s="6"/>
      <c r="AI85" s="6"/>
      <c r="AJ85" s="107"/>
      <c r="AK85" s="2"/>
      <c r="AL85" s="2"/>
      <c r="AM85" s="2"/>
    </row>
    <row r="86" spans="1:39" s="110" customFormat="1" ht="79.8" thickBot="1" x14ac:dyDescent="0.35">
      <c r="A86" s="35">
        <v>77</v>
      </c>
      <c r="B86" s="6"/>
      <c r="C86" s="36" t="s">
        <v>26</v>
      </c>
      <c r="D86" s="37" t="s">
        <v>27</v>
      </c>
      <c r="E86" s="119" t="s">
        <v>28</v>
      </c>
      <c r="F86" s="6"/>
      <c r="G86" s="3" t="s">
        <v>285</v>
      </c>
      <c r="H86" s="101" t="s">
        <v>112</v>
      </c>
      <c r="I86" s="103" t="s">
        <v>286</v>
      </c>
      <c r="J86" s="128" t="s">
        <v>283</v>
      </c>
      <c r="K86" s="133" t="s">
        <v>287</v>
      </c>
      <c r="L86" s="92"/>
      <c r="M86" s="92"/>
      <c r="N86" s="92"/>
      <c r="O86" s="92"/>
      <c r="P86" s="92"/>
      <c r="Q86" s="92"/>
      <c r="R86" s="92"/>
      <c r="S86" s="92"/>
      <c r="T86" s="92"/>
      <c r="U86" s="92">
        <f>0</f>
        <v>0</v>
      </c>
      <c r="V86" s="131">
        <v>47845.75</v>
      </c>
      <c r="W86" s="93"/>
      <c r="X86" s="132">
        <f t="shared" si="5"/>
        <v>47845.75</v>
      </c>
      <c r="Y86" s="189">
        <v>0</v>
      </c>
      <c r="Z86" s="94">
        <v>47845.75</v>
      </c>
      <c r="AA86" s="118" t="s">
        <v>20</v>
      </c>
      <c r="AB86" s="5" t="s">
        <v>21</v>
      </c>
      <c r="AC86" s="6"/>
      <c r="AD86" s="6"/>
      <c r="AE86" s="6"/>
      <c r="AF86" s="6"/>
      <c r="AG86" s="6"/>
      <c r="AH86" s="6"/>
      <c r="AI86" s="6"/>
      <c r="AJ86" s="107"/>
      <c r="AK86" s="2"/>
      <c r="AL86" s="2"/>
      <c r="AM86" s="2"/>
    </row>
    <row r="87" spans="1:39" s="110" customFormat="1" ht="79.8" thickBot="1" x14ac:dyDescent="0.35">
      <c r="A87" s="35">
        <v>78</v>
      </c>
      <c r="B87" s="6"/>
      <c r="C87" s="36" t="s">
        <v>26</v>
      </c>
      <c r="D87" s="37" t="s">
        <v>27</v>
      </c>
      <c r="E87" s="119" t="s">
        <v>28</v>
      </c>
      <c r="F87" s="6"/>
      <c r="G87" s="3" t="s">
        <v>288</v>
      </c>
      <c r="H87" s="101"/>
      <c r="I87" s="103"/>
      <c r="J87" s="128" t="s">
        <v>289</v>
      </c>
      <c r="K87" s="133" t="s">
        <v>290</v>
      </c>
      <c r="L87" s="92"/>
      <c r="M87" s="92"/>
      <c r="N87" s="92"/>
      <c r="O87" s="92"/>
      <c r="P87" s="92"/>
      <c r="Q87" s="92"/>
      <c r="R87" s="92"/>
      <c r="S87" s="92"/>
      <c r="T87" s="92"/>
      <c r="U87" s="92">
        <f>0</f>
        <v>0</v>
      </c>
      <c r="V87" s="131">
        <v>168258.81</v>
      </c>
      <c r="W87" s="93"/>
      <c r="X87" s="132">
        <f t="shared" si="5"/>
        <v>168258.81</v>
      </c>
      <c r="Y87" s="189">
        <v>0</v>
      </c>
      <c r="Z87" s="94">
        <v>168258.81</v>
      </c>
      <c r="AA87" s="118" t="s">
        <v>20</v>
      </c>
      <c r="AB87" s="5" t="s">
        <v>21</v>
      </c>
      <c r="AC87" s="6"/>
      <c r="AD87" s="6"/>
      <c r="AE87" s="6"/>
      <c r="AF87" s="6"/>
      <c r="AG87" s="6"/>
      <c r="AH87" s="6"/>
      <c r="AI87" s="6"/>
      <c r="AJ87" s="107"/>
      <c r="AK87" s="2"/>
      <c r="AL87" s="2"/>
      <c r="AM87" s="2"/>
    </row>
    <row r="88" spans="1:39" s="110" customFormat="1" ht="79.8" thickBot="1" x14ac:dyDescent="0.35">
      <c r="A88" s="35">
        <v>79</v>
      </c>
      <c r="B88" s="6"/>
      <c r="C88" s="36" t="s">
        <v>26</v>
      </c>
      <c r="D88" s="37" t="s">
        <v>27</v>
      </c>
      <c r="E88" s="119" t="s">
        <v>28</v>
      </c>
      <c r="F88" s="6"/>
      <c r="G88" s="3" t="s">
        <v>291</v>
      </c>
      <c r="H88" s="101"/>
      <c r="I88" s="103"/>
      <c r="J88" s="128" t="s">
        <v>292</v>
      </c>
      <c r="K88" s="133" t="s">
        <v>293</v>
      </c>
      <c r="L88" s="92"/>
      <c r="M88" s="92"/>
      <c r="N88" s="92"/>
      <c r="O88" s="92"/>
      <c r="P88" s="92"/>
      <c r="Q88" s="92"/>
      <c r="R88" s="92"/>
      <c r="S88" s="92"/>
      <c r="T88" s="92"/>
      <c r="U88" s="92">
        <f>0</f>
        <v>0</v>
      </c>
      <c r="V88" s="131">
        <v>50000</v>
      </c>
      <c r="W88" s="93"/>
      <c r="X88" s="132">
        <f t="shared" si="5"/>
        <v>50000</v>
      </c>
      <c r="Y88" s="189">
        <v>0</v>
      </c>
      <c r="Z88" s="94">
        <v>50000</v>
      </c>
      <c r="AA88" s="118" t="s">
        <v>20</v>
      </c>
      <c r="AB88" s="5" t="s">
        <v>21</v>
      </c>
      <c r="AC88" s="6"/>
      <c r="AD88" s="6"/>
      <c r="AE88" s="6"/>
      <c r="AF88" s="6"/>
      <c r="AG88" s="6"/>
      <c r="AH88" s="6"/>
      <c r="AI88" s="6"/>
      <c r="AJ88" s="107"/>
      <c r="AK88" s="2"/>
      <c r="AL88" s="2"/>
      <c r="AM88" s="2"/>
    </row>
    <row r="89" spans="1:39" s="110" customFormat="1" ht="79.8" thickBot="1" x14ac:dyDescent="0.35">
      <c r="A89" s="35">
        <v>80</v>
      </c>
      <c r="B89" s="6"/>
      <c r="C89" s="36" t="s">
        <v>26</v>
      </c>
      <c r="D89" s="37" t="s">
        <v>27</v>
      </c>
      <c r="E89" s="119" t="s">
        <v>28</v>
      </c>
      <c r="F89" s="6"/>
      <c r="G89" s="3" t="s">
        <v>294</v>
      </c>
      <c r="H89" s="101" t="s">
        <v>99</v>
      </c>
      <c r="I89" s="103" t="s">
        <v>104</v>
      </c>
      <c r="J89" s="128" t="s">
        <v>289</v>
      </c>
      <c r="K89" s="133" t="s">
        <v>295</v>
      </c>
      <c r="L89" s="92"/>
      <c r="M89" s="92"/>
      <c r="N89" s="92"/>
      <c r="O89" s="92"/>
      <c r="P89" s="92"/>
      <c r="Q89" s="92"/>
      <c r="R89" s="92"/>
      <c r="S89" s="92"/>
      <c r="T89" s="92"/>
      <c r="U89" s="92">
        <f>0</f>
        <v>0</v>
      </c>
      <c r="V89" s="131">
        <v>29885.59</v>
      </c>
      <c r="W89" s="93"/>
      <c r="X89" s="132">
        <f t="shared" si="5"/>
        <v>29885.59</v>
      </c>
      <c r="Y89" s="189">
        <v>0</v>
      </c>
      <c r="Z89" s="94">
        <v>29885.59</v>
      </c>
      <c r="AA89" s="118" t="s">
        <v>20</v>
      </c>
      <c r="AB89" s="5" t="s">
        <v>21</v>
      </c>
      <c r="AC89" s="6"/>
      <c r="AD89" s="6"/>
      <c r="AE89" s="6"/>
      <c r="AF89" s="6"/>
      <c r="AG89" s="6"/>
      <c r="AH89" s="6"/>
      <c r="AI89" s="6"/>
      <c r="AJ89" s="107"/>
      <c r="AK89" s="2"/>
      <c r="AL89" s="2"/>
      <c r="AM89" s="2"/>
    </row>
    <row r="90" spans="1:39" s="110" customFormat="1" ht="79.8" thickBot="1" x14ac:dyDescent="0.35">
      <c r="A90" s="35">
        <v>81</v>
      </c>
      <c r="B90" s="6"/>
      <c r="C90" s="36" t="s">
        <v>26</v>
      </c>
      <c r="D90" s="37" t="s">
        <v>27</v>
      </c>
      <c r="E90" s="119" t="s">
        <v>28</v>
      </c>
      <c r="F90" s="6"/>
      <c r="G90" s="3" t="s">
        <v>296</v>
      </c>
      <c r="H90" s="3" t="s">
        <v>90</v>
      </c>
      <c r="I90" s="3" t="s">
        <v>91</v>
      </c>
      <c r="J90" s="128" t="s">
        <v>289</v>
      </c>
      <c r="K90" s="133" t="s">
        <v>297</v>
      </c>
      <c r="L90" s="92"/>
      <c r="M90" s="92"/>
      <c r="N90" s="92"/>
      <c r="O90" s="92"/>
      <c r="P90" s="92"/>
      <c r="Q90" s="92"/>
      <c r="R90" s="92"/>
      <c r="S90" s="92"/>
      <c r="T90" s="92"/>
      <c r="U90" s="92">
        <f>0</f>
        <v>0</v>
      </c>
      <c r="V90" s="131">
        <v>50000</v>
      </c>
      <c r="W90" s="93"/>
      <c r="X90" s="132">
        <f t="shared" si="5"/>
        <v>50000</v>
      </c>
      <c r="Y90" s="189">
        <v>0</v>
      </c>
      <c r="Z90" s="94">
        <v>50000</v>
      </c>
      <c r="AA90" s="118" t="s">
        <v>20</v>
      </c>
      <c r="AB90" s="5" t="s">
        <v>21</v>
      </c>
      <c r="AC90" s="6"/>
      <c r="AD90" s="6"/>
      <c r="AE90" s="6"/>
      <c r="AF90" s="6"/>
      <c r="AG90" s="6"/>
      <c r="AH90" s="6"/>
      <c r="AI90" s="6"/>
      <c r="AJ90" s="107"/>
      <c r="AK90" s="2"/>
      <c r="AL90" s="2"/>
      <c r="AM90" s="2"/>
    </row>
    <row r="91" spans="1:39" s="110" customFormat="1" ht="79.8" thickBot="1" x14ac:dyDescent="0.35">
      <c r="A91" s="35">
        <v>82</v>
      </c>
      <c r="B91" s="6"/>
      <c r="C91" s="36" t="s">
        <v>26</v>
      </c>
      <c r="D91" s="37" t="s">
        <v>27</v>
      </c>
      <c r="E91" s="119" t="s">
        <v>28</v>
      </c>
      <c r="F91" s="6"/>
      <c r="G91" s="3" t="s">
        <v>298</v>
      </c>
      <c r="H91" s="101" t="s">
        <v>116</v>
      </c>
      <c r="I91" s="103" t="s">
        <v>117</v>
      </c>
      <c r="J91" s="128" t="s">
        <v>289</v>
      </c>
      <c r="K91" s="123" t="s">
        <v>299</v>
      </c>
      <c r="L91" s="92"/>
      <c r="M91" s="92"/>
      <c r="N91" s="92"/>
      <c r="O91" s="92"/>
      <c r="P91" s="92"/>
      <c r="Q91" s="92"/>
      <c r="R91" s="92"/>
      <c r="S91" s="92"/>
      <c r="T91" s="92"/>
      <c r="U91" s="92">
        <f>0</f>
        <v>0</v>
      </c>
      <c r="V91" s="131">
        <v>29524.86</v>
      </c>
      <c r="W91" s="93"/>
      <c r="X91" s="132">
        <f t="shared" si="5"/>
        <v>29524.86</v>
      </c>
      <c r="Y91" s="114">
        <f>X91</f>
        <v>29524.86</v>
      </c>
      <c r="Z91" s="94">
        <v>0</v>
      </c>
      <c r="AA91" s="118" t="s">
        <v>20</v>
      </c>
      <c r="AB91" s="5" t="s">
        <v>21</v>
      </c>
      <c r="AC91" s="6"/>
      <c r="AD91" s="6"/>
      <c r="AE91" s="6"/>
      <c r="AF91" s="6"/>
      <c r="AG91" s="6"/>
      <c r="AH91" s="6"/>
      <c r="AI91" s="6"/>
      <c r="AJ91" s="107"/>
      <c r="AK91" s="2"/>
      <c r="AL91" s="2"/>
      <c r="AM91" s="2"/>
    </row>
    <row r="92" spans="1:39" s="110" customFormat="1" ht="79.8" thickBot="1" x14ac:dyDescent="0.35">
      <c r="A92" s="35">
        <v>83</v>
      </c>
      <c r="B92" s="6"/>
      <c r="C92" s="36" t="s">
        <v>26</v>
      </c>
      <c r="D92" s="37" t="s">
        <v>27</v>
      </c>
      <c r="E92" s="119" t="s">
        <v>28</v>
      </c>
      <c r="F92" s="6"/>
      <c r="G92" s="3" t="s">
        <v>300</v>
      </c>
      <c r="H92" s="101" t="s">
        <v>81</v>
      </c>
      <c r="I92" s="103" t="s">
        <v>82</v>
      </c>
      <c r="J92" s="128" t="s">
        <v>292</v>
      </c>
      <c r="K92" s="133" t="s">
        <v>301</v>
      </c>
      <c r="L92" s="92"/>
      <c r="M92" s="92"/>
      <c r="N92" s="92"/>
      <c r="O92" s="92"/>
      <c r="P92" s="92"/>
      <c r="Q92" s="92"/>
      <c r="R92" s="92"/>
      <c r="S92" s="92"/>
      <c r="T92" s="92"/>
      <c r="U92" s="92">
        <f>0</f>
        <v>0</v>
      </c>
      <c r="V92" s="131">
        <v>331731.84000000003</v>
      </c>
      <c r="W92" s="93"/>
      <c r="X92" s="132">
        <f t="shared" si="5"/>
        <v>331731.84000000003</v>
      </c>
      <c r="Y92" s="189">
        <v>0</v>
      </c>
      <c r="Z92" s="94">
        <v>331731.84000000003</v>
      </c>
      <c r="AA92" s="118" t="s">
        <v>20</v>
      </c>
      <c r="AB92" s="5" t="s">
        <v>21</v>
      </c>
      <c r="AC92" s="6"/>
      <c r="AD92" s="6"/>
      <c r="AE92" s="6"/>
      <c r="AF92" s="6"/>
      <c r="AG92" s="6"/>
      <c r="AH92" s="6"/>
      <c r="AI92" s="6"/>
      <c r="AJ92" s="107"/>
      <c r="AK92" s="2"/>
      <c r="AL92" s="2"/>
      <c r="AM92" s="2"/>
    </row>
    <row r="93" spans="1:39" s="110" customFormat="1" ht="79.8" thickBot="1" x14ac:dyDescent="0.35">
      <c r="A93" s="35">
        <v>84</v>
      </c>
      <c r="B93" s="6"/>
      <c r="C93" s="36" t="s">
        <v>26</v>
      </c>
      <c r="D93" s="37" t="s">
        <v>27</v>
      </c>
      <c r="E93" s="119" t="s">
        <v>28</v>
      </c>
      <c r="F93" s="6"/>
      <c r="G93" s="3" t="s">
        <v>85</v>
      </c>
      <c r="H93" s="101" t="s">
        <v>86</v>
      </c>
      <c r="I93" s="103" t="s">
        <v>87</v>
      </c>
      <c r="J93" s="128" t="s">
        <v>289</v>
      </c>
      <c r="K93" s="133" t="s">
        <v>302</v>
      </c>
      <c r="L93" s="92"/>
      <c r="M93" s="92"/>
      <c r="N93" s="92"/>
      <c r="O93" s="92"/>
      <c r="P93" s="92"/>
      <c r="Q93" s="92"/>
      <c r="R93" s="92"/>
      <c r="S93" s="92"/>
      <c r="T93" s="92"/>
      <c r="U93" s="92">
        <f>0</f>
        <v>0</v>
      </c>
      <c r="V93" s="131">
        <v>572445.06000000006</v>
      </c>
      <c r="W93" s="93"/>
      <c r="X93" s="132">
        <f t="shared" si="5"/>
        <v>572445.06000000006</v>
      </c>
      <c r="Y93" s="189">
        <v>0</v>
      </c>
      <c r="Z93" s="94">
        <v>572445.06000000006</v>
      </c>
      <c r="AA93" s="118" t="s">
        <v>221</v>
      </c>
      <c r="AB93" s="5" t="s">
        <v>42</v>
      </c>
      <c r="AC93" s="6"/>
      <c r="AD93" s="6"/>
      <c r="AE93" s="6"/>
      <c r="AF93" s="6"/>
      <c r="AG93" s="6"/>
      <c r="AH93" s="6"/>
      <c r="AI93" s="6"/>
      <c r="AJ93" s="107"/>
      <c r="AK93" s="2"/>
      <c r="AL93" s="2"/>
      <c r="AM93" s="2"/>
    </row>
    <row r="94" spans="1:39" s="110" customFormat="1" ht="79.8" thickBot="1" x14ac:dyDescent="0.35">
      <c r="A94" s="35">
        <v>85</v>
      </c>
      <c r="B94" s="6"/>
      <c r="C94" s="36" t="s">
        <v>26</v>
      </c>
      <c r="D94" s="37" t="s">
        <v>27</v>
      </c>
      <c r="E94" s="119" t="s">
        <v>28</v>
      </c>
      <c r="F94" s="6"/>
      <c r="G94" s="3" t="s">
        <v>85</v>
      </c>
      <c r="H94" s="101" t="s">
        <v>86</v>
      </c>
      <c r="I94" s="103" t="s">
        <v>87</v>
      </c>
      <c r="J94" s="128" t="s">
        <v>292</v>
      </c>
      <c r="K94" s="133" t="s">
        <v>303</v>
      </c>
      <c r="L94" s="92"/>
      <c r="M94" s="92"/>
      <c r="N94" s="92"/>
      <c r="O94" s="92"/>
      <c r="P94" s="92"/>
      <c r="Q94" s="92"/>
      <c r="R94" s="92"/>
      <c r="S94" s="92"/>
      <c r="T94" s="92"/>
      <c r="U94" s="92">
        <f>0</f>
        <v>0</v>
      </c>
      <c r="V94" s="131">
        <v>74869.03</v>
      </c>
      <c r="W94" s="93"/>
      <c r="X94" s="132">
        <f t="shared" si="5"/>
        <v>74869.03</v>
      </c>
      <c r="Y94" s="189">
        <v>0</v>
      </c>
      <c r="Z94" s="94">
        <v>74869.03</v>
      </c>
      <c r="AA94" s="118" t="s">
        <v>20</v>
      </c>
      <c r="AB94" s="5" t="s">
        <v>21</v>
      </c>
      <c r="AC94" s="6"/>
      <c r="AD94" s="6"/>
      <c r="AE94" s="6"/>
      <c r="AF94" s="6"/>
      <c r="AG94" s="6"/>
      <c r="AH94" s="6"/>
      <c r="AI94" s="6"/>
      <c r="AJ94" s="107"/>
      <c r="AK94" s="2"/>
      <c r="AL94" s="2"/>
      <c r="AM94" s="2"/>
    </row>
    <row r="95" spans="1:39" s="110" customFormat="1" ht="79.8" thickBot="1" x14ac:dyDescent="0.35">
      <c r="A95" s="35">
        <v>86</v>
      </c>
      <c r="B95" s="135"/>
      <c r="C95" s="36" t="s">
        <v>26</v>
      </c>
      <c r="D95" s="37" t="s">
        <v>27</v>
      </c>
      <c r="E95" s="119" t="s">
        <v>160</v>
      </c>
      <c r="F95" s="6"/>
      <c r="G95" s="3" t="s">
        <v>304</v>
      </c>
      <c r="H95" s="101"/>
      <c r="I95" s="103"/>
      <c r="J95" s="127" t="s">
        <v>305</v>
      </c>
      <c r="K95" s="133" t="s">
        <v>306</v>
      </c>
      <c r="L95" s="92"/>
      <c r="M95" s="92"/>
      <c r="N95" s="92"/>
      <c r="O95" s="92"/>
      <c r="P95" s="92"/>
      <c r="Q95" s="92"/>
      <c r="R95" s="92"/>
      <c r="S95" s="92"/>
      <c r="T95" s="92"/>
      <c r="U95" s="92">
        <f>0</f>
        <v>0</v>
      </c>
      <c r="V95" s="92">
        <f>0</f>
        <v>0</v>
      </c>
      <c r="W95" s="131">
        <v>109250</v>
      </c>
      <c r="X95" s="132">
        <f t="shared" si="5"/>
        <v>109250</v>
      </c>
      <c r="Y95" s="189">
        <v>0</v>
      </c>
      <c r="Z95" s="94">
        <v>109250</v>
      </c>
      <c r="AA95" s="118" t="s">
        <v>160</v>
      </c>
      <c r="AB95" s="5" t="s">
        <v>164</v>
      </c>
      <c r="AC95" s="6"/>
      <c r="AD95" s="6"/>
      <c r="AE95" s="6"/>
      <c r="AF95" s="6"/>
      <c r="AG95" s="6"/>
      <c r="AH95" s="6"/>
      <c r="AI95" s="6"/>
      <c r="AJ95" s="107"/>
      <c r="AK95" s="2"/>
      <c r="AL95" s="2"/>
      <c r="AM95" s="2"/>
    </row>
    <row r="96" spans="1:39" s="110" customFormat="1" ht="93" thickBot="1" x14ac:dyDescent="0.35">
      <c r="A96" s="35">
        <v>87</v>
      </c>
      <c r="B96" s="135"/>
      <c r="C96" s="36"/>
      <c r="D96" s="136"/>
      <c r="E96" s="137" t="s">
        <v>221</v>
      </c>
      <c r="F96" s="138"/>
      <c r="G96" s="139" t="s">
        <v>261</v>
      </c>
      <c r="H96" s="140" t="s">
        <v>262</v>
      </c>
      <c r="I96" s="141"/>
      <c r="J96" s="125" t="s">
        <v>307</v>
      </c>
      <c r="K96" s="126" t="s">
        <v>308</v>
      </c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142">
        <v>225000</v>
      </c>
      <c r="X96" s="132">
        <f t="shared" si="5"/>
        <v>225000</v>
      </c>
      <c r="Y96" s="114">
        <f t="shared" ref="Y96:Y138" si="6">X96</f>
        <v>225000</v>
      </c>
      <c r="Z96" s="132">
        <v>0</v>
      </c>
      <c r="AA96" s="137" t="s">
        <v>221</v>
      </c>
      <c r="AB96" s="5" t="s">
        <v>309</v>
      </c>
      <c r="AC96" s="6"/>
      <c r="AD96" s="6"/>
      <c r="AE96" s="6"/>
      <c r="AF96" s="6"/>
      <c r="AG96" s="6"/>
      <c r="AH96" s="6"/>
      <c r="AI96" s="6"/>
      <c r="AJ96" s="107"/>
      <c r="AK96" s="2"/>
      <c r="AL96" s="2"/>
      <c r="AM96" s="2"/>
    </row>
    <row r="97" spans="1:39" s="110" customFormat="1" ht="93" thickBot="1" x14ac:dyDescent="0.35">
      <c r="A97" s="35">
        <v>88</v>
      </c>
      <c r="B97" s="135"/>
      <c r="C97" s="36"/>
      <c r="D97" s="136"/>
      <c r="E97" s="137" t="s">
        <v>221</v>
      </c>
      <c r="F97" s="138"/>
      <c r="G97" s="139" t="s">
        <v>261</v>
      </c>
      <c r="H97" s="140" t="s">
        <v>262</v>
      </c>
      <c r="I97" s="141"/>
      <c r="J97" s="105" t="s">
        <v>200</v>
      </c>
      <c r="K97" s="113" t="s">
        <v>310</v>
      </c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142">
        <v>225000</v>
      </c>
      <c r="X97" s="132">
        <f t="shared" si="5"/>
        <v>225000</v>
      </c>
      <c r="Y97" s="114">
        <f t="shared" si="6"/>
        <v>225000</v>
      </c>
      <c r="Z97" s="132">
        <v>0</v>
      </c>
      <c r="AA97" s="137" t="s">
        <v>221</v>
      </c>
      <c r="AB97" s="5" t="s">
        <v>309</v>
      </c>
      <c r="AC97" s="6"/>
      <c r="AD97" s="6"/>
      <c r="AE97" s="6"/>
      <c r="AF97" s="6"/>
      <c r="AG97" s="6"/>
      <c r="AH97" s="6"/>
      <c r="AI97" s="6"/>
      <c r="AJ97" s="107"/>
      <c r="AK97" s="2"/>
      <c r="AL97" s="2"/>
      <c r="AM97" s="2"/>
    </row>
    <row r="98" spans="1:39" s="110" customFormat="1" ht="79.8" thickBot="1" x14ac:dyDescent="0.35">
      <c r="A98" s="35">
        <v>89</v>
      </c>
      <c r="B98" s="7"/>
      <c r="C98" s="36" t="s">
        <v>213</v>
      </c>
      <c r="D98" s="37" t="s">
        <v>214</v>
      </c>
      <c r="E98" s="38" t="s">
        <v>215</v>
      </c>
      <c r="F98" s="6"/>
      <c r="G98" s="3" t="s">
        <v>216</v>
      </c>
      <c r="H98" s="101" t="s">
        <v>217</v>
      </c>
      <c r="I98" s="103" t="s">
        <v>218</v>
      </c>
      <c r="J98" s="143" t="s">
        <v>311</v>
      </c>
      <c r="K98" s="144" t="s">
        <v>312</v>
      </c>
      <c r="L98" s="100">
        <v>600167.18000000005</v>
      </c>
      <c r="M98" s="92">
        <f>0</f>
        <v>0</v>
      </c>
      <c r="N98" s="92">
        <f>0</f>
        <v>0</v>
      </c>
      <c r="O98" s="92">
        <f>0</f>
        <v>0</v>
      </c>
      <c r="P98" s="4">
        <f>0</f>
        <v>0</v>
      </c>
      <c r="Q98" s="4">
        <f>0</f>
        <v>0</v>
      </c>
      <c r="R98" s="4">
        <f>0</f>
        <v>0</v>
      </c>
      <c r="S98" s="4">
        <f>0</f>
        <v>0</v>
      </c>
      <c r="T98" s="4">
        <f>0</f>
        <v>0</v>
      </c>
      <c r="U98" s="4">
        <f>0</f>
        <v>0</v>
      </c>
      <c r="V98" s="4">
        <f>0</f>
        <v>0</v>
      </c>
      <c r="W98" s="4">
        <f>0</f>
        <v>0</v>
      </c>
      <c r="X98" s="94">
        <f t="shared" si="5"/>
        <v>600167.18000000005</v>
      </c>
      <c r="Y98" s="114">
        <f t="shared" si="6"/>
        <v>600167.18000000005</v>
      </c>
      <c r="Z98" s="94">
        <v>0</v>
      </c>
      <c r="AA98" s="5" t="s">
        <v>221</v>
      </c>
      <c r="AB98" s="5" t="s">
        <v>222</v>
      </c>
      <c r="AC98" s="7"/>
      <c r="AD98" s="7"/>
      <c r="AE98" s="7"/>
      <c r="AF98" s="7"/>
      <c r="AG98" s="7"/>
      <c r="AH98" s="7"/>
      <c r="AI98" s="7"/>
      <c r="AJ98" s="48"/>
      <c r="AK98"/>
      <c r="AL98"/>
      <c r="AM98"/>
    </row>
    <row r="99" spans="1:39" s="110" customFormat="1" ht="79.8" thickBot="1" x14ac:dyDescent="0.35">
      <c r="A99" s="35">
        <v>90</v>
      </c>
      <c r="B99" s="7"/>
      <c r="C99" s="36" t="s">
        <v>213</v>
      </c>
      <c r="D99" s="37" t="s">
        <v>214</v>
      </c>
      <c r="E99" s="38" t="s">
        <v>215</v>
      </c>
      <c r="F99" s="6"/>
      <c r="G99" s="3" t="s">
        <v>216</v>
      </c>
      <c r="H99" s="101" t="s">
        <v>217</v>
      </c>
      <c r="I99" s="103" t="s">
        <v>218</v>
      </c>
      <c r="J99" s="143" t="s">
        <v>311</v>
      </c>
      <c r="K99" s="144" t="s">
        <v>313</v>
      </c>
      <c r="L99" s="100">
        <v>505606.59</v>
      </c>
      <c r="M99" s="92">
        <f>0</f>
        <v>0</v>
      </c>
      <c r="N99" s="92">
        <f>0</f>
        <v>0</v>
      </c>
      <c r="O99" s="92">
        <f>0</f>
        <v>0</v>
      </c>
      <c r="P99" s="4">
        <f>0</f>
        <v>0</v>
      </c>
      <c r="Q99" s="4">
        <f>0</f>
        <v>0</v>
      </c>
      <c r="R99" s="4">
        <f>0</f>
        <v>0</v>
      </c>
      <c r="S99" s="4">
        <f>0</f>
        <v>0</v>
      </c>
      <c r="T99" s="4">
        <f>0</f>
        <v>0</v>
      </c>
      <c r="U99" s="4">
        <f>0</f>
        <v>0</v>
      </c>
      <c r="V99" s="4">
        <f>0</f>
        <v>0</v>
      </c>
      <c r="W99" s="4">
        <f>0</f>
        <v>0</v>
      </c>
      <c r="X99" s="94">
        <f t="shared" si="5"/>
        <v>505606.59</v>
      </c>
      <c r="Y99" s="114">
        <f t="shared" si="6"/>
        <v>505606.59</v>
      </c>
      <c r="Z99" s="94">
        <v>0</v>
      </c>
      <c r="AA99" s="5" t="s">
        <v>221</v>
      </c>
      <c r="AB99" s="5" t="s">
        <v>222</v>
      </c>
      <c r="AC99" s="7"/>
      <c r="AD99" s="7"/>
      <c r="AE99" s="7"/>
      <c r="AF99" s="7"/>
      <c r="AG99" s="7"/>
      <c r="AH99" s="7"/>
      <c r="AI99" s="7"/>
      <c r="AJ99" s="48"/>
      <c r="AK99"/>
      <c r="AL99"/>
      <c r="AM99"/>
    </row>
    <row r="100" spans="1:39" s="110" customFormat="1" ht="79.8" thickBot="1" x14ac:dyDescent="0.35">
      <c r="A100" s="35">
        <v>91</v>
      </c>
      <c r="B100" s="7"/>
      <c r="C100" s="36" t="s">
        <v>213</v>
      </c>
      <c r="D100" s="37" t="s">
        <v>314</v>
      </c>
      <c r="E100" s="38" t="s">
        <v>315</v>
      </c>
      <c r="F100" s="6"/>
      <c r="G100" s="3" t="s">
        <v>316</v>
      </c>
      <c r="H100" s="101" t="s">
        <v>317</v>
      </c>
      <c r="I100" s="103" t="s">
        <v>318</v>
      </c>
      <c r="J100" s="143" t="s">
        <v>96</v>
      </c>
      <c r="K100" s="144" t="s">
        <v>319</v>
      </c>
      <c r="L100" s="92">
        <v>69713.460000000006</v>
      </c>
      <c r="M100" s="92">
        <f>0</f>
        <v>0</v>
      </c>
      <c r="N100" s="92">
        <f>0</f>
        <v>0</v>
      </c>
      <c r="O100" s="92">
        <f>0</f>
        <v>0</v>
      </c>
      <c r="P100" s="4">
        <f>0</f>
        <v>0</v>
      </c>
      <c r="Q100" s="4">
        <f>0</f>
        <v>0</v>
      </c>
      <c r="R100" s="4">
        <f>0</f>
        <v>0</v>
      </c>
      <c r="S100" s="4">
        <f>0</f>
        <v>0</v>
      </c>
      <c r="T100" s="4">
        <f>0</f>
        <v>0</v>
      </c>
      <c r="U100" s="4">
        <f>0</f>
        <v>0</v>
      </c>
      <c r="V100" s="4">
        <f>0</f>
        <v>0</v>
      </c>
      <c r="W100" s="4">
        <f>0</f>
        <v>0</v>
      </c>
      <c r="X100" s="94">
        <f t="shared" si="5"/>
        <v>69713.460000000006</v>
      </c>
      <c r="Y100" s="114">
        <f t="shared" si="6"/>
        <v>69713.460000000006</v>
      </c>
      <c r="Z100" s="94">
        <v>0</v>
      </c>
      <c r="AA100" s="5" t="s">
        <v>320</v>
      </c>
      <c r="AB100" s="5" t="s">
        <v>222</v>
      </c>
      <c r="AC100" s="7"/>
      <c r="AD100" s="7"/>
      <c r="AE100" s="7"/>
      <c r="AF100" s="7"/>
      <c r="AG100" s="7"/>
      <c r="AH100" s="7"/>
      <c r="AI100" s="7"/>
      <c r="AJ100" s="48"/>
      <c r="AK100"/>
      <c r="AL100"/>
      <c r="AM100"/>
    </row>
    <row r="101" spans="1:39" s="110" customFormat="1" ht="79.8" thickBot="1" x14ac:dyDescent="0.35">
      <c r="A101" s="35">
        <v>92</v>
      </c>
      <c r="B101" s="7"/>
      <c r="C101" s="36" t="s">
        <v>213</v>
      </c>
      <c r="D101" s="37" t="s">
        <v>314</v>
      </c>
      <c r="E101" s="38" t="s">
        <v>315</v>
      </c>
      <c r="F101" s="6"/>
      <c r="G101" s="3" t="s">
        <v>316</v>
      </c>
      <c r="H101" s="101" t="s">
        <v>317</v>
      </c>
      <c r="I101" s="103" t="s">
        <v>318</v>
      </c>
      <c r="J101" s="145" t="s">
        <v>96</v>
      </c>
      <c r="K101" s="144" t="s">
        <v>321</v>
      </c>
      <c r="L101" s="92">
        <v>104570.19</v>
      </c>
      <c r="M101" s="92">
        <f>0</f>
        <v>0</v>
      </c>
      <c r="N101" s="92">
        <f>0</f>
        <v>0</v>
      </c>
      <c r="O101" s="92">
        <f>0</f>
        <v>0</v>
      </c>
      <c r="P101" s="4">
        <f>0</f>
        <v>0</v>
      </c>
      <c r="Q101" s="4">
        <f>0</f>
        <v>0</v>
      </c>
      <c r="R101" s="4">
        <f>0</f>
        <v>0</v>
      </c>
      <c r="S101" s="4">
        <f>0</f>
        <v>0</v>
      </c>
      <c r="T101" s="4">
        <f>0</f>
        <v>0</v>
      </c>
      <c r="U101" s="4">
        <f>0</f>
        <v>0</v>
      </c>
      <c r="V101" s="4">
        <f>0</f>
        <v>0</v>
      </c>
      <c r="W101" s="4">
        <f>0</f>
        <v>0</v>
      </c>
      <c r="X101" s="94">
        <f t="shared" si="5"/>
        <v>104570.19</v>
      </c>
      <c r="Y101" s="114">
        <f t="shared" si="6"/>
        <v>104570.19</v>
      </c>
      <c r="Z101" s="94">
        <v>0</v>
      </c>
      <c r="AA101" s="5" t="s">
        <v>320</v>
      </c>
      <c r="AB101" s="5" t="s">
        <v>222</v>
      </c>
      <c r="AC101" s="7"/>
      <c r="AD101" s="7"/>
      <c r="AE101" s="7"/>
      <c r="AF101" s="7"/>
      <c r="AG101" s="7"/>
      <c r="AH101" s="7"/>
      <c r="AI101" s="7"/>
      <c r="AJ101" s="48"/>
      <c r="AK101"/>
      <c r="AL101"/>
      <c r="AM101"/>
    </row>
    <row r="102" spans="1:39" s="110" customFormat="1" ht="79.8" thickBot="1" x14ac:dyDescent="0.35">
      <c r="A102" s="35">
        <v>93</v>
      </c>
      <c r="B102" s="7"/>
      <c r="C102" s="36" t="s">
        <v>213</v>
      </c>
      <c r="D102" s="37" t="s">
        <v>314</v>
      </c>
      <c r="E102" s="38" t="s">
        <v>315</v>
      </c>
      <c r="F102" s="6"/>
      <c r="G102" s="3" t="s">
        <v>316</v>
      </c>
      <c r="H102" s="101" t="s">
        <v>317</v>
      </c>
      <c r="I102" s="103" t="s">
        <v>318</v>
      </c>
      <c r="J102" s="145" t="s">
        <v>96</v>
      </c>
      <c r="K102" s="144" t="s">
        <v>322</v>
      </c>
      <c r="L102" s="92">
        <v>139426.92000000001</v>
      </c>
      <c r="M102" s="92">
        <f>0</f>
        <v>0</v>
      </c>
      <c r="N102" s="92">
        <f>0</f>
        <v>0</v>
      </c>
      <c r="O102" s="92">
        <f>0</f>
        <v>0</v>
      </c>
      <c r="P102" s="4">
        <f>0</f>
        <v>0</v>
      </c>
      <c r="Q102" s="4">
        <f>0</f>
        <v>0</v>
      </c>
      <c r="R102" s="4">
        <f>0</f>
        <v>0</v>
      </c>
      <c r="S102" s="4">
        <f>0</f>
        <v>0</v>
      </c>
      <c r="T102" s="4">
        <f>0</f>
        <v>0</v>
      </c>
      <c r="U102" s="4">
        <f>0</f>
        <v>0</v>
      </c>
      <c r="V102" s="4">
        <f>0</f>
        <v>0</v>
      </c>
      <c r="W102" s="66">
        <f>0</f>
        <v>0</v>
      </c>
      <c r="X102" s="94">
        <f t="shared" si="5"/>
        <v>139426.92000000001</v>
      </c>
      <c r="Y102" s="114">
        <f t="shared" si="6"/>
        <v>139426.92000000001</v>
      </c>
      <c r="Z102" s="94">
        <v>0</v>
      </c>
      <c r="AA102" s="5" t="s">
        <v>320</v>
      </c>
      <c r="AB102" s="5" t="s">
        <v>222</v>
      </c>
      <c r="AC102" s="7"/>
      <c r="AD102" s="7"/>
      <c r="AE102" s="7"/>
      <c r="AF102" s="7"/>
      <c r="AG102" s="7"/>
      <c r="AH102" s="7"/>
      <c r="AI102" s="7"/>
      <c r="AJ102" s="48"/>
      <c r="AK102"/>
      <c r="AL102"/>
      <c r="AM102"/>
    </row>
    <row r="103" spans="1:39" s="110" customFormat="1" ht="79.8" thickBot="1" x14ac:dyDescent="0.35">
      <c r="A103" s="35">
        <v>94</v>
      </c>
      <c r="B103" s="7"/>
      <c r="C103" s="36" t="s">
        <v>213</v>
      </c>
      <c r="D103" s="37" t="s">
        <v>314</v>
      </c>
      <c r="E103" s="38" t="s">
        <v>315</v>
      </c>
      <c r="F103" s="6"/>
      <c r="G103" s="3" t="s">
        <v>316</v>
      </c>
      <c r="H103" s="101" t="s">
        <v>317</v>
      </c>
      <c r="I103" s="103" t="s">
        <v>318</v>
      </c>
      <c r="J103" s="145" t="s">
        <v>96</v>
      </c>
      <c r="K103" s="144" t="s">
        <v>323</v>
      </c>
      <c r="L103" s="92">
        <v>2091403.8</v>
      </c>
      <c r="M103" s="92">
        <f>0</f>
        <v>0</v>
      </c>
      <c r="N103" s="92">
        <f>0</f>
        <v>0</v>
      </c>
      <c r="O103" s="92">
        <f>0</f>
        <v>0</v>
      </c>
      <c r="P103" s="4">
        <f>0</f>
        <v>0</v>
      </c>
      <c r="Q103" s="4">
        <f>0</f>
        <v>0</v>
      </c>
      <c r="R103" s="4">
        <f>0</f>
        <v>0</v>
      </c>
      <c r="S103" s="4">
        <f>0</f>
        <v>0</v>
      </c>
      <c r="T103" s="4">
        <f>0</f>
        <v>0</v>
      </c>
      <c r="U103" s="4">
        <f>0</f>
        <v>0</v>
      </c>
      <c r="V103" s="4">
        <f>0</f>
        <v>0</v>
      </c>
      <c r="W103" s="66">
        <f>0</f>
        <v>0</v>
      </c>
      <c r="X103" s="94">
        <f t="shared" si="5"/>
        <v>2091403.8</v>
      </c>
      <c r="Y103" s="114">
        <f t="shared" si="6"/>
        <v>2091403.8</v>
      </c>
      <c r="Z103" s="94">
        <v>0</v>
      </c>
      <c r="AA103" s="5" t="s">
        <v>320</v>
      </c>
      <c r="AB103" s="5" t="s">
        <v>222</v>
      </c>
      <c r="AC103" s="7"/>
      <c r="AD103" s="7"/>
      <c r="AE103" s="7"/>
      <c r="AF103" s="7"/>
      <c r="AG103" s="7"/>
      <c r="AH103" s="7"/>
      <c r="AI103" s="7"/>
      <c r="AJ103" s="48"/>
      <c r="AK103"/>
      <c r="AL103"/>
      <c r="AM103"/>
    </row>
    <row r="104" spans="1:39" s="110" customFormat="1" ht="79.8" thickBot="1" x14ac:dyDescent="0.35">
      <c r="A104" s="35">
        <v>95</v>
      </c>
      <c r="B104" s="7"/>
      <c r="C104" s="36" t="s">
        <v>213</v>
      </c>
      <c r="D104" s="37" t="s">
        <v>214</v>
      </c>
      <c r="E104" s="38" t="s">
        <v>215</v>
      </c>
      <c r="F104" s="6"/>
      <c r="G104" s="3" t="s">
        <v>224</v>
      </c>
      <c r="H104" s="101" t="s">
        <v>225</v>
      </c>
      <c r="I104" s="103" t="s">
        <v>226</v>
      </c>
      <c r="J104" s="145" t="s">
        <v>101</v>
      </c>
      <c r="K104" s="144" t="s">
        <v>324</v>
      </c>
      <c r="L104" s="92">
        <v>114342.69</v>
      </c>
      <c r="M104" s="92">
        <f>0</f>
        <v>0</v>
      </c>
      <c r="N104" s="92">
        <f>0</f>
        <v>0</v>
      </c>
      <c r="O104" s="92">
        <f>0</f>
        <v>0</v>
      </c>
      <c r="P104" s="4">
        <f>0</f>
        <v>0</v>
      </c>
      <c r="Q104" s="4">
        <f>0</f>
        <v>0</v>
      </c>
      <c r="R104" s="4">
        <f>0</f>
        <v>0</v>
      </c>
      <c r="S104" s="4">
        <f>0</f>
        <v>0</v>
      </c>
      <c r="T104" s="4">
        <f>0</f>
        <v>0</v>
      </c>
      <c r="U104" s="4">
        <f>0</f>
        <v>0</v>
      </c>
      <c r="V104" s="4">
        <f>0</f>
        <v>0</v>
      </c>
      <c r="W104" s="4">
        <f>0</f>
        <v>0</v>
      </c>
      <c r="X104" s="94">
        <f t="shared" si="5"/>
        <v>114342.69</v>
      </c>
      <c r="Y104" s="114">
        <f t="shared" si="6"/>
        <v>114342.69</v>
      </c>
      <c r="Z104" s="94">
        <v>0</v>
      </c>
      <c r="AA104" s="5" t="s">
        <v>221</v>
      </c>
      <c r="AB104" s="5" t="s">
        <v>229</v>
      </c>
      <c r="AC104" s="7"/>
      <c r="AD104" s="7"/>
      <c r="AE104" s="7"/>
      <c r="AF104" s="7"/>
      <c r="AG104" s="7"/>
      <c r="AH104" s="7"/>
      <c r="AI104" s="7"/>
      <c r="AJ104" s="48"/>
      <c r="AK104"/>
      <c r="AL104"/>
      <c r="AM104"/>
    </row>
    <row r="105" spans="1:39" s="110" customFormat="1" ht="79.8" thickBot="1" x14ac:dyDescent="0.35">
      <c r="A105" s="35">
        <v>96</v>
      </c>
      <c r="B105" s="7"/>
      <c r="C105" s="36" t="s">
        <v>213</v>
      </c>
      <c r="D105" s="37" t="s">
        <v>214</v>
      </c>
      <c r="E105" s="38" t="s">
        <v>215</v>
      </c>
      <c r="F105" s="6"/>
      <c r="G105" s="3" t="s">
        <v>224</v>
      </c>
      <c r="H105" s="101" t="s">
        <v>225</v>
      </c>
      <c r="I105" s="103" t="s">
        <v>226</v>
      </c>
      <c r="J105" s="146" t="s">
        <v>101</v>
      </c>
      <c r="K105" s="144" t="s">
        <v>325</v>
      </c>
      <c r="L105" s="92">
        <v>187322.17</v>
      </c>
      <c r="M105" s="92">
        <f>0</f>
        <v>0</v>
      </c>
      <c r="N105" s="92">
        <f>0</f>
        <v>0</v>
      </c>
      <c r="O105" s="92">
        <f>0</f>
        <v>0</v>
      </c>
      <c r="P105" s="4">
        <f>0</f>
        <v>0</v>
      </c>
      <c r="Q105" s="4">
        <f>0</f>
        <v>0</v>
      </c>
      <c r="R105" s="4">
        <f>0</f>
        <v>0</v>
      </c>
      <c r="S105" s="4">
        <f>0</f>
        <v>0</v>
      </c>
      <c r="T105" s="4">
        <f>0</f>
        <v>0</v>
      </c>
      <c r="U105" s="4">
        <f>0</f>
        <v>0</v>
      </c>
      <c r="V105" s="4">
        <f>0</f>
        <v>0</v>
      </c>
      <c r="W105" s="4">
        <f>0</f>
        <v>0</v>
      </c>
      <c r="X105" s="94">
        <f t="shared" si="5"/>
        <v>187322.17</v>
      </c>
      <c r="Y105" s="114">
        <f t="shared" si="6"/>
        <v>187322.17</v>
      </c>
      <c r="Z105" s="94">
        <v>0</v>
      </c>
      <c r="AA105" s="5" t="s">
        <v>221</v>
      </c>
      <c r="AB105" s="5" t="s">
        <v>229</v>
      </c>
      <c r="AC105" s="7"/>
      <c r="AD105" s="7"/>
      <c r="AE105" s="7"/>
      <c r="AF105" s="7"/>
      <c r="AG105" s="7"/>
      <c r="AH105" s="7"/>
      <c r="AI105" s="7"/>
      <c r="AJ105" s="48"/>
      <c r="AK105"/>
      <c r="AL105"/>
      <c r="AM105"/>
    </row>
    <row r="106" spans="1:39" s="110" customFormat="1" ht="79.8" thickBot="1" x14ac:dyDescent="0.35">
      <c r="A106" s="35">
        <v>97</v>
      </c>
      <c r="B106" s="6"/>
      <c r="C106" s="36" t="s">
        <v>213</v>
      </c>
      <c r="D106" s="37" t="s">
        <v>214</v>
      </c>
      <c r="E106" s="38" t="s">
        <v>326</v>
      </c>
      <c r="F106" s="6"/>
      <c r="G106" s="3" t="s">
        <v>216</v>
      </c>
      <c r="H106" s="101" t="s">
        <v>217</v>
      </c>
      <c r="I106" s="103" t="s">
        <v>218</v>
      </c>
      <c r="J106" s="127" t="s">
        <v>327</v>
      </c>
      <c r="K106" s="113" t="s">
        <v>328</v>
      </c>
      <c r="L106" s="92">
        <f>0</f>
        <v>0</v>
      </c>
      <c r="M106" s="92">
        <v>600167.18000000005</v>
      </c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4">
        <f t="shared" si="5"/>
        <v>600167.18000000005</v>
      </c>
      <c r="Y106" s="114">
        <f t="shared" si="6"/>
        <v>600167.18000000005</v>
      </c>
      <c r="Z106" s="94">
        <v>0</v>
      </c>
      <c r="AA106" s="5" t="s">
        <v>221</v>
      </c>
      <c r="AB106" s="5" t="s">
        <v>222</v>
      </c>
      <c r="AC106" s="6"/>
      <c r="AD106" s="6"/>
      <c r="AE106" s="6"/>
      <c r="AF106" s="6"/>
      <c r="AG106" s="6"/>
      <c r="AH106" s="6"/>
      <c r="AI106" s="6"/>
      <c r="AJ106" s="107"/>
      <c r="AK106" s="2"/>
      <c r="AL106" s="2"/>
      <c r="AM106" s="2"/>
    </row>
    <row r="107" spans="1:39" s="110" customFormat="1" ht="79.8" thickBot="1" x14ac:dyDescent="0.35">
      <c r="A107" s="35">
        <v>98</v>
      </c>
      <c r="B107" s="6"/>
      <c r="C107" s="36" t="s">
        <v>213</v>
      </c>
      <c r="D107" s="37" t="s">
        <v>214</v>
      </c>
      <c r="E107" s="38" t="s">
        <v>329</v>
      </c>
      <c r="F107" s="6"/>
      <c r="G107" s="3" t="s">
        <v>216</v>
      </c>
      <c r="H107" s="101" t="s">
        <v>217</v>
      </c>
      <c r="I107" s="103" t="s">
        <v>218</v>
      </c>
      <c r="J107" s="127" t="s">
        <v>327</v>
      </c>
      <c r="K107" s="113" t="s">
        <v>330</v>
      </c>
      <c r="L107" s="92">
        <f>0</f>
        <v>0</v>
      </c>
      <c r="M107" s="147">
        <v>505606.59</v>
      </c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4">
        <f t="shared" si="5"/>
        <v>505606.59</v>
      </c>
      <c r="Y107" s="114">
        <f t="shared" si="6"/>
        <v>505606.59</v>
      </c>
      <c r="Z107" s="94">
        <v>0</v>
      </c>
      <c r="AA107" s="5" t="s">
        <v>221</v>
      </c>
      <c r="AB107" s="5" t="s">
        <v>222</v>
      </c>
      <c r="AC107" s="6"/>
      <c r="AD107" s="6"/>
      <c r="AE107" s="6"/>
      <c r="AF107" s="6"/>
      <c r="AG107" s="6"/>
      <c r="AH107" s="6"/>
      <c r="AI107" s="6"/>
      <c r="AJ107" s="107"/>
      <c r="AK107" s="2"/>
      <c r="AL107" s="2"/>
      <c r="AM107" s="2"/>
    </row>
    <row r="108" spans="1:39" s="110" customFormat="1" ht="79.8" thickBot="1" x14ac:dyDescent="0.35">
      <c r="A108" s="35">
        <v>99</v>
      </c>
      <c r="B108" s="6"/>
      <c r="C108" s="36" t="s">
        <v>213</v>
      </c>
      <c r="D108" s="37" t="s">
        <v>214</v>
      </c>
      <c r="E108" s="148" t="s">
        <v>326</v>
      </c>
      <c r="F108" s="6"/>
      <c r="G108" s="3" t="s">
        <v>216</v>
      </c>
      <c r="H108" s="101" t="s">
        <v>217</v>
      </c>
      <c r="I108" s="103" t="s">
        <v>218</v>
      </c>
      <c r="J108" s="127" t="s">
        <v>327</v>
      </c>
      <c r="K108" s="113" t="s">
        <v>331</v>
      </c>
      <c r="L108" s="92">
        <f>0</f>
        <v>0</v>
      </c>
      <c r="M108" s="92">
        <v>80111.08</v>
      </c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4">
        <f t="shared" si="5"/>
        <v>80111.08</v>
      </c>
      <c r="Y108" s="114">
        <f t="shared" si="6"/>
        <v>80111.08</v>
      </c>
      <c r="Z108" s="94">
        <v>0</v>
      </c>
      <c r="AA108" s="5" t="s">
        <v>221</v>
      </c>
      <c r="AB108" s="5" t="s">
        <v>222</v>
      </c>
      <c r="AC108" s="6"/>
      <c r="AD108" s="6"/>
      <c r="AE108" s="6"/>
      <c r="AF108" s="6"/>
      <c r="AG108" s="6"/>
      <c r="AH108" s="6"/>
      <c r="AI108" s="6"/>
      <c r="AJ108" s="107"/>
      <c r="AK108" s="2"/>
      <c r="AL108" s="2"/>
      <c r="AM108" s="2"/>
    </row>
    <row r="109" spans="1:39" s="110" customFormat="1" ht="79.8" thickBot="1" x14ac:dyDescent="0.35">
      <c r="A109" s="35">
        <v>100</v>
      </c>
      <c r="B109" s="6"/>
      <c r="C109" s="36" t="s">
        <v>213</v>
      </c>
      <c r="D109" s="37" t="s">
        <v>314</v>
      </c>
      <c r="E109" s="148" t="s">
        <v>332</v>
      </c>
      <c r="F109" s="6"/>
      <c r="G109" s="3" t="s">
        <v>316</v>
      </c>
      <c r="H109" s="101" t="s">
        <v>317</v>
      </c>
      <c r="I109" s="103" t="s">
        <v>318</v>
      </c>
      <c r="J109" s="127" t="s">
        <v>327</v>
      </c>
      <c r="K109" s="113" t="s">
        <v>333</v>
      </c>
      <c r="L109" s="92">
        <f>0</f>
        <v>0</v>
      </c>
      <c r="M109" s="92">
        <v>69713.460000000006</v>
      </c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4">
        <f t="shared" si="5"/>
        <v>69713.460000000006</v>
      </c>
      <c r="Y109" s="114">
        <f t="shared" si="6"/>
        <v>69713.460000000006</v>
      </c>
      <c r="Z109" s="94">
        <v>0</v>
      </c>
      <c r="AA109" s="5" t="s">
        <v>320</v>
      </c>
      <c r="AB109" s="5" t="s">
        <v>222</v>
      </c>
      <c r="AC109" s="6"/>
      <c r="AD109" s="6"/>
      <c r="AE109" s="6"/>
      <c r="AF109" s="6"/>
      <c r="AG109" s="6"/>
      <c r="AH109" s="6"/>
      <c r="AI109" s="6"/>
      <c r="AJ109" s="107"/>
      <c r="AK109" s="2"/>
      <c r="AL109" s="2"/>
      <c r="AM109" s="2"/>
    </row>
    <row r="110" spans="1:39" s="110" customFormat="1" ht="79.8" thickBot="1" x14ac:dyDescent="0.35">
      <c r="A110" s="35">
        <v>101</v>
      </c>
      <c r="B110" s="6"/>
      <c r="C110" s="36" t="s">
        <v>213</v>
      </c>
      <c r="D110" s="37" t="s">
        <v>314</v>
      </c>
      <c r="E110" s="38" t="s">
        <v>332</v>
      </c>
      <c r="F110" s="6"/>
      <c r="G110" s="3" t="s">
        <v>316</v>
      </c>
      <c r="H110" s="101" t="s">
        <v>317</v>
      </c>
      <c r="I110" s="103" t="s">
        <v>318</v>
      </c>
      <c r="J110" s="127" t="s">
        <v>327</v>
      </c>
      <c r="K110" s="113" t="s">
        <v>334</v>
      </c>
      <c r="L110" s="92">
        <f>0</f>
        <v>0</v>
      </c>
      <c r="M110" s="92">
        <v>104570.19</v>
      </c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4">
        <f t="shared" si="5"/>
        <v>104570.19</v>
      </c>
      <c r="Y110" s="114">
        <f t="shared" si="6"/>
        <v>104570.19</v>
      </c>
      <c r="Z110" s="94">
        <v>0</v>
      </c>
      <c r="AA110" s="5" t="s">
        <v>320</v>
      </c>
      <c r="AB110" s="5" t="s">
        <v>222</v>
      </c>
      <c r="AC110" s="6"/>
      <c r="AD110" s="6"/>
      <c r="AE110" s="6"/>
      <c r="AF110" s="6"/>
      <c r="AG110" s="6"/>
      <c r="AH110" s="6"/>
      <c r="AI110" s="6"/>
      <c r="AJ110" s="107"/>
      <c r="AK110" s="2"/>
      <c r="AL110" s="2"/>
      <c r="AM110" s="2"/>
    </row>
    <row r="111" spans="1:39" s="110" customFormat="1" ht="79.8" thickBot="1" x14ac:dyDescent="0.35">
      <c r="A111" s="35">
        <v>102</v>
      </c>
      <c r="B111" s="6"/>
      <c r="C111" s="36" t="s">
        <v>213</v>
      </c>
      <c r="D111" s="37" t="s">
        <v>314</v>
      </c>
      <c r="E111" s="38" t="s">
        <v>332</v>
      </c>
      <c r="F111" s="6"/>
      <c r="G111" s="3" t="s">
        <v>316</v>
      </c>
      <c r="H111" s="101" t="s">
        <v>317</v>
      </c>
      <c r="I111" s="103" t="s">
        <v>318</v>
      </c>
      <c r="J111" s="127" t="s">
        <v>327</v>
      </c>
      <c r="K111" s="113" t="s">
        <v>335</v>
      </c>
      <c r="L111" s="92">
        <f>0</f>
        <v>0</v>
      </c>
      <c r="M111" s="92">
        <v>139426.92000000001</v>
      </c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4">
        <f t="shared" si="5"/>
        <v>139426.92000000001</v>
      </c>
      <c r="Y111" s="114">
        <f t="shared" si="6"/>
        <v>139426.92000000001</v>
      </c>
      <c r="Z111" s="94">
        <v>0</v>
      </c>
      <c r="AA111" s="5" t="s">
        <v>320</v>
      </c>
      <c r="AB111" s="5" t="s">
        <v>222</v>
      </c>
      <c r="AC111" s="6"/>
      <c r="AD111" s="6"/>
      <c r="AE111" s="6"/>
      <c r="AF111" s="6"/>
      <c r="AG111" s="6"/>
      <c r="AH111" s="6"/>
      <c r="AI111" s="6"/>
      <c r="AJ111" s="107"/>
      <c r="AK111" s="2"/>
      <c r="AL111" s="2"/>
      <c r="AM111" s="2"/>
    </row>
    <row r="112" spans="1:39" s="110" customFormat="1" ht="79.8" thickBot="1" x14ac:dyDescent="0.35">
      <c r="A112" s="35">
        <v>103</v>
      </c>
      <c r="B112" s="6"/>
      <c r="C112" s="36" t="s">
        <v>213</v>
      </c>
      <c r="D112" s="37" t="s">
        <v>314</v>
      </c>
      <c r="E112" s="38" t="s">
        <v>332</v>
      </c>
      <c r="F112" s="6"/>
      <c r="G112" s="3" t="s">
        <v>316</v>
      </c>
      <c r="H112" s="101" t="s">
        <v>317</v>
      </c>
      <c r="I112" s="103" t="s">
        <v>318</v>
      </c>
      <c r="J112" s="127" t="s">
        <v>327</v>
      </c>
      <c r="K112" s="113" t="s">
        <v>336</v>
      </c>
      <c r="L112" s="92">
        <f>0</f>
        <v>0</v>
      </c>
      <c r="M112" s="92">
        <v>2091403.8</v>
      </c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4">
        <f t="shared" si="5"/>
        <v>2091403.8</v>
      </c>
      <c r="Y112" s="114">
        <f t="shared" si="6"/>
        <v>2091403.8</v>
      </c>
      <c r="Z112" s="94">
        <v>0</v>
      </c>
      <c r="AA112" s="5" t="s">
        <v>320</v>
      </c>
      <c r="AB112" s="5" t="s">
        <v>222</v>
      </c>
      <c r="AC112" s="6"/>
      <c r="AD112" s="6"/>
      <c r="AE112" s="6"/>
      <c r="AF112" s="6"/>
      <c r="AG112" s="6"/>
      <c r="AH112" s="6"/>
      <c r="AI112" s="6"/>
      <c r="AJ112" s="107"/>
      <c r="AK112" s="2"/>
      <c r="AL112" s="2"/>
      <c r="AM112" s="2"/>
    </row>
    <row r="113" spans="1:39" s="110" customFormat="1" ht="79.8" thickBot="1" x14ac:dyDescent="0.35">
      <c r="A113" s="35">
        <v>104</v>
      </c>
      <c r="B113" s="6"/>
      <c r="C113" s="36" t="s">
        <v>213</v>
      </c>
      <c r="D113" s="37" t="s">
        <v>214</v>
      </c>
      <c r="E113" s="38" t="s">
        <v>337</v>
      </c>
      <c r="F113" s="6"/>
      <c r="G113" s="3" t="s">
        <v>224</v>
      </c>
      <c r="H113" s="101" t="s">
        <v>225</v>
      </c>
      <c r="I113" s="103" t="s">
        <v>226</v>
      </c>
      <c r="J113" s="127" t="s">
        <v>162</v>
      </c>
      <c r="K113" s="113" t="s">
        <v>338</v>
      </c>
      <c r="L113" s="92">
        <f>0</f>
        <v>0</v>
      </c>
      <c r="M113" s="92">
        <v>90883.13</v>
      </c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4">
        <f t="shared" si="5"/>
        <v>90883.13</v>
      </c>
      <c r="Y113" s="114">
        <f t="shared" si="6"/>
        <v>90883.13</v>
      </c>
      <c r="Z113" s="94">
        <v>0</v>
      </c>
      <c r="AA113" s="5" t="s">
        <v>221</v>
      </c>
      <c r="AB113" s="5" t="s">
        <v>229</v>
      </c>
      <c r="AC113" s="6"/>
      <c r="AD113" s="6"/>
      <c r="AE113" s="6"/>
      <c r="AF113" s="6"/>
      <c r="AG113" s="6"/>
      <c r="AH113" s="6"/>
      <c r="AI113" s="6"/>
      <c r="AJ113" s="107"/>
      <c r="AK113" s="2"/>
      <c r="AL113" s="2"/>
      <c r="AM113" s="2"/>
    </row>
    <row r="114" spans="1:39" s="110" customFormat="1" ht="79.8" thickBot="1" x14ac:dyDescent="0.35">
      <c r="A114" s="35">
        <v>105</v>
      </c>
      <c r="B114" s="6"/>
      <c r="C114" s="36" t="s">
        <v>213</v>
      </c>
      <c r="D114" s="37" t="s">
        <v>214</v>
      </c>
      <c r="E114" s="38" t="s">
        <v>337</v>
      </c>
      <c r="F114" s="6"/>
      <c r="G114" s="3" t="s">
        <v>224</v>
      </c>
      <c r="H114" s="101" t="s">
        <v>225</v>
      </c>
      <c r="I114" s="103" t="s">
        <v>226</v>
      </c>
      <c r="J114" s="127" t="s">
        <v>162</v>
      </c>
      <c r="K114" s="113" t="s">
        <v>339</v>
      </c>
      <c r="L114" s="92">
        <f>0</f>
        <v>0</v>
      </c>
      <c r="M114" s="92">
        <v>187322.17</v>
      </c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4">
        <f t="shared" si="5"/>
        <v>187322.17</v>
      </c>
      <c r="Y114" s="114">
        <f t="shared" si="6"/>
        <v>187322.17</v>
      </c>
      <c r="Z114" s="94">
        <v>0</v>
      </c>
      <c r="AA114" s="5" t="s">
        <v>221</v>
      </c>
      <c r="AB114" s="5" t="s">
        <v>229</v>
      </c>
      <c r="AC114" s="6"/>
      <c r="AD114" s="6"/>
      <c r="AE114" s="6"/>
      <c r="AF114" s="6"/>
      <c r="AG114" s="6"/>
      <c r="AH114" s="6"/>
      <c r="AI114" s="6"/>
      <c r="AJ114" s="107"/>
      <c r="AK114" s="2"/>
      <c r="AL114" s="2"/>
      <c r="AM114" s="2"/>
    </row>
    <row r="115" spans="1:39" s="110" customFormat="1" ht="79.8" thickBot="1" x14ac:dyDescent="0.35">
      <c r="A115" s="35">
        <v>106</v>
      </c>
      <c r="B115" s="6"/>
      <c r="C115" s="36" t="s">
        <v>340</v>
      </c>
      <c r="D115" s="37"/>
      <c r="E115" s="148" t="s">
        <v>341</v>
      </c>
      <c r="F115" s="6"/>
      <c r="G115" s="3" t="s">
        <v>342</v>
      </c>
      <c r="H115" s="101" t="s">
        <v>343</v>
      </c>
      <c r="I115" s="103" t="s">
        <v>344</v>
      </c>
      <c r="J115" s="127" t="s">
        <v>345</v>
      </c>
      <c r="K115" s="113" t="s">
        <v>346</v>
      </c>
      <c r="L115" s="92">
        <f>0</f>
        <v>0</v>
      </c>
      <c r="M115" s="92">
        <v>2252842.0499999998</v>
      </c>
      <c r="N115" s="92">
        <f>0</f>
        <v>0</v>
      </c>
      <c r="O115" s="92">
        <f>0</f>
        <v>0</v>
      </c>
      <c r="P115" s="92">
        <f>0</f>
        <v>0</v>
      </c>
      <c r="Q115" s="92">
        <f>0</f>
        <v>0</v>
      </c>
      <c r="R115" s="92">
        <f>0</f>
        <v>0</v>
      </c>
      <c r="S115" s="92">
        <f>0</f>
        <v>0</v>
      </c>
      <c r="T115" s="92">
        <f>0</f>
        <v>0</v>
      </c>
      <c r="U115" s="92">
        <f>0</f>
        <v>0</v>
      </c>
      <c r="V115" s="92">
        <f>0</f>
        <v>0</v>
      </c>
      <c r="W115" s="92">
        <f>0</f>
        <v>0</v>
      </c>
      <c r="X115" s="94">
        <f t="shared" si="5"/>
        <v>2252842.0499999998</v>
      </c>
      <c r="Y115" s="114">
        <f t="shared" si="6"/>
        <v>2252842.0499999998</v>
      </c>
      <c r="Z115" s="94">
        <v>0</v>
      </c>
      <c r="AA115" s="149" t="s">
        <v>160</v>
      </c>
      <c r="AB115" s="5" t="s">
        <v>164</v>
      </c>
      <c r="AC115" s="6"/>
      <c r="AD115" s="6"/>
      <c r="AE115" s="6"/>
      <c r="AF115" s="6"/>
      <c r="AG115" s="6"/>
      <c r="AH115" s="6"/>
      <c r="AI115" s="6"/>
      <c r="AJ115" s="107"/>
      <c r="AK115" s="2"/>
      <c r="AL115" s="2"/>
      <c r="AM115" s="2"/>
    </row>
    <row r="116" spans="1:39" s="110" customFormat="1" ht="79.8" thickBot="1" x14ac:dyDescent="0.35">
      <c r="A116" s="35">
        <v>107</v>
      </c>
      <c r="B116" s="6"/>
      <c r="C116" s="36" t="s">
        <v>26</v>
      </c>
      <c r="D116" s="37" t="s">
        <v>27</v>
      </c>
      <c r="E116" s="38" t="s">
        <v>28</v>
      </c>
      <c r="F116" s="6"/>
      <c r="G116" s="3" t="s">
        <v>347</v>
      </c>
      <c r="H116" s="101"/>
      <c r="I116" s="103"/>
      <c r="J116" s="127" t="s">
        <v>348</v>
      </c>
      <c r="K116" s="115" t="s">
        <v>349</v>
      </c>
      <c r="L116" s="92">
        <f>0</f>
        <v>0</v>
      </c>
      <c r="M116" s="92">
        <v>152131.79</v>
      </c>
      <c r="N116" s="92">
        <f>0</f>
        <v>0</v>
      </c>
      <c r="O116" s="92">
        <f>0</f>
        <v>0</v>
      </c>
      <c r="P116" s="92">
        <f>0</f>
        <v>0</v>
      </c>
      <c r="Q116" s="92">
        <f>0</f>
        <v>0</v>
      </c>
      <c r="R116" s="92">
        <f>0</f>
        <v>0</v>
      </c>
      <c r="S116" s="92">
        <f>0</f>
        <v>0</v>
      </c>
      <c r="T116" s="92">
        <f>0</f>
        <v>0</v>
      </c>
      <c r="U116" s="92">
        <f>0</f>
        <v>0</v>
      </c>
      <c r="V116" s="92">
        <f>0</f>
        <v>0</v>
      </c>
      <c r="W116" s="92">
        <f>0</f>
        <v>0</v>
      </c>
      <c r="X116" s="94">
        <f t="shared" si="5"/>
        <v>152131.79</v>
      </c>
      <c r="Y116" s="114">
        <f t="shared" si="6"/>
        <v>152131.79</v>
      </c>
      <c r="Z116" s="94">
        <v>0</v>
      </c>
      <c r="AA116" s="5" t="s">
        <v>20</v>
      </c>
      <c r="AB116" s="5" t="s">
        <v>21</v>
      </c>
      <c r="AC116" s="6"/>
      <c r="AD116" s="6"/>
      <c r="AE116" s="6"/>
      <c r="AF116" s="6"/>
      <c r="AG116" s="6"/>
      <c r="AH116" s="6"/>
      <c r="AI116" s="6"/>
      <c r="AJ116" s="107"/>
      <c r="AK116" s="2"/>
      <c r="AL116" s="2"/>
      <c r="AM116" s="2"/>
    </row>
    <row r="117" spans="1:39" s="110" customFormat="1" ht="79.8" thickBot="1" x14ac:dyDescent="0.35">
      <c r="A117" s="35">
        <v>108</v>
      </c>
      <c r="B117" s="6"/>
      <c r="C117" s="36" t="s">
        <v>213</v>
      </c>
      <c r="D117" s="37" t="s">
        <v>214</v>
      </c>
      <c r="E117" s="38" t="s">
        <v>326</v>
      </c>
      <c r="F117" s="6"/>
      <c r="G117" s="3" t="s">
        <v>216</v>
      </c>
      <c r="H117" s="101" t="s">
        <v>217</v>
      </c>
      <c r="I117" s="103" t="s">
        <v>218</v>
      </c>
      <c r="J117" s="127" t="s">
        <v>350</v>
      </c>
      <c r="K117" s="115" t="s">
        <v>351</v>
      </c>
      <c r="L117" s="92">
        <f>0</f>
        <v>0</v>
      </c>
      <c r="M117" s="92">
        <f>0</f>
        <v>0</v>
      </c>
      <c r="N117" s="147">
        <v>505606.59</v>
      </c>
      <c r="O117" s="92">
        <f>0</f>
        <v>0</v>
      </c>
      <c r="P117" s="92">
        <f>0</f>
        <v>0</v>
      </c>
      <c r="Q117" s="92">
        <f>0</f>
        <v>0</v>
      </c>
      <c r="R117" s="92">
        <f>0</f>
        <v>0</v>
      </c>
      <c r="S117" s="92">
        <f>0</f>
        <v>0</v>
      </c>
      <c r="T117" s="92">
        <f>0</f>
        <v>0</v>
      </c>
      <c r="U117" s="92">
        <f>0</f>
        <v>0</v>
      </c>
      <c r="V117" s="92">
        <f>0</f>
        <v>0</v>
      </c>
      <c r="W117" s="92">
        <f>0</f>
        <v>0</v>
      </c>
      <c r="X117" s="94">
        <f t="shared" si="5"/>
        <v>505606.59</v>
      </c>
      <c r="Y117" s="114">
        <f t="shared" si="6"/>
        <v>505606.59</v>
      </c>
      <c r="Z117" s="94">
        <v>0</v>
      </c>
      <c r="AA117" s="5" t="s">
        <v>221</v>
      </c>
      <c r="AB117" s="5" t="s">
        <v>222</v>
      </c>
      <c r="AC117" s="6"/>
      <c r="AD117" s="6"/>
      <c r="AE117" s="6"/>
      <c r="AF117" s="6"/>
      <c r="AG117" s="6"/>
      <c r="AH117" s="6"/>
      <c r="AI117" s="6"/>
      <c r="AJ117" s="107"/>
      <c r="AK117" s="2"/>
      <c r="AL117" s="2"/>
      <c r="AM117" s="2"/>
    </row>
    <row r="118" spans="1:39" s="110" customFormat="1" ht="79.8" thickBot="1" x14ac:dyDescent="0.35">
      <c r="A118" s="35">
        <v>109</v>
      </c>
      <c r="B118" s="6"/>
      <c r="C118" s="36" t="s">
        <v>213</v>
      </c>
      <c r="D118" s="37" t="s">
        <v>214</v>
      </c>
      <c r="E118" s="38" t="s">
        <v>329</v>
      </c>
      <c r="F118" s="6"/>
      <c r="G118" s="3" t="s">
        <v>216</v>
      </c>
      <c r="H118" s="101" t="s">
        <v>217</v>
      </c>
      <c r="I118" s="103" t="s">
        <v>218</v>
      </c>
      <c r="J118" s="127" t="s">
        <v>350</v>
      </c>
      <c r="K118" s="115" t="s">
        <v>352</v>
      </c>
      <c r="L118" s="92">
        <f>0</f>
        <v>0</v>
      </c>
      <c r="M118" s="92">
        <f>0</f>
        <v>0</v>
      </c>
      <c r="N118" s="92">
        <v>600167.18000000005</v>
      </c>
      <c r="O118" s="92">
        <f>0</f>
        <v>0</v>
      </c>
      <c r="P118" s="92">
        <f>0</f>
        <v>0</v>
      </c>
      <c r="Q118" s="92">
        <f>0</f>
        <v>0</v>
      </c>
      <c r="R118" s="92">
        <f>0</f>
        <v>0</v>
      </c>
      <c r="S118" s="92">
        <f>0</f>
        <v>0</v>
      </c>
      <c r="T118" s="92">
        <f>0</f>
        <v>0</v>
      </c>
      <c r="U118" s="92">
        <f>0</f>
        <v>0</v>
      </c>
      <c r="V118" s="92">
        <f>0</f>
        <v>0</v>
      </c>
      <c r="W118" s="92">
        <f>0</f>
        <v>0</v>
      </c>
      <c r="X118" s="94">
        <f t="shared" si="5"/>
        <v>600167.18000000005</v>
      </c>
      <c r="Y118" s="114">
        <f t="shared" si="6"/>
        <v>600167.18000000005</v>
      </c>
      <c r="Z118" s="94">
        <v>0</v>
      </c>
      <c r="AA118" s="5" t="s">
        <v>221</v>
      </c>
      <c r="AB118" s="5" t="s">
        <v>222</v>
      </c>
      <c r="AC118" s="6"/>
      <c r="AD118" s="6"/>
      <c r="AE118" s="6"/>
      <c r="AF118" s="6"/>
      <c r="AG118" s="6"/>
      <c r="AH118" s="6"/>
      <c r="AI118" s="6"/>
      <c r="AJ118" s="107"/>
      <c r="AK118" s="2"/>
      <c r="AL118" s="2"/>
      <c r="AM118" s="2"/>
    </row>
    <row r="119" spans="1:39" s="110" customFormat="1" ht="79.8" thickBot="1" x14ac:dyDescent="0.35">
      <c r="A119" s="35">
        <v>110</v>
      </c>
      <c r="B119" s="6"/>
      <c r="C119" s="36" t="s">
        <v>213</v>
      </c>
      <c r="D119" s="37" t="s">
        <v>214</v>
      </c>
      <c r="E119" s="38" t="s">
        <v>326</v>
      </c>
      <c r="F119" s="6"/>
      <c r="G119" s="3" t="s">
        <v>216</v>
      </c>
      <c r="H119" s="101" t="s">
        <v>217</v>
      </c>
      <c r="I119" s="103" t="s">
        <v>218</v>
      </c>
      <c r="J119" s="127" t="s">
        <v>353</v>
      </c>
      <c r="K119" s="115" t="s">
        <v>354</v>
      </c>
      <c r="L119" s="92">
        <f>0</f>
        <v>0</v>
      </c>
      <c r="M119" s="92">
        <f>0</f>
        <v>0</v>
      </c>
      <c r="N119" s="92">
        <v>67272.009999999995</v>
      </c>
      <c r="O119" s="92">
        <f>0</f>
        <v>0</v>
      </c>
      <c r="P119" s="92">
        <f>0</f>
        <v>0</v>
      </c>
      <c r="Q119" s="92">
        <f>0</f>
        <v>0</v>
      </c>
      <c r="R119" s="92">
        <f>0</f>
        <v>0</v>
      </c>
      <c r="S119" s="92">
        <f>0</f>
        <v>0</v>
      </c>
      <c r="T119" s="92">
        <f>0</f>
        <v>0</v>
      </c>
      <c r="U119" s="92">
        <f>0</f>
        <v>0</v>
      </c>
      <c r="V119" s="92">
        <f>0</f>
        <v>0</v>
      </c>
      <c r="W119" s="92">
        <f>0</f>
        <v>0</v>
      </c>
      <c r="X119" s="94">
        <f t="shared" si="5"/>
        <v>67272.009999999995</v>
      </c>
      <c r="Y119" s="114">
        <f t="shared" si="6"/>
        <v>67272.009999999995</v>
      </c>
      <c r="Z119" s="94">
        <v>0</v>
      </c>
      <c r="AA119" s="5" t="s">
        <v>221</v>
      </c>
      <c r="AB119" s="5" t="s">
        <v>222</v>
      </c>
      <c r="AC119" s="6"/>
      <c r="AD119" s="6"/>
      <c r="AE119" s="6"/>
      <c r="AF119" s="6"/>
      <c r="AG119" s="6"/>
      <c r="AH119" s="6"/>
      <c r="AI119" s="6"/>
      <c r="AJ119" s="107"/>
      <c r="AK119" s="2"/>
      <c r="AL119" s="2"/>
      <c r="AM119" s="2"/>
    </row>
    <row r="120" spans="1:39" s="110" customFormat="1" ht="79.8" thickBot="1" x14ac:dyDescent="0.35">
      <c r="A120" s="35">
        <v>111</v>
      </c>
      <c r="B120" s="6"/>
      <c r="C120" s="36" t="s">
        <v>213</v>
      </c>
      <c r="D120" s="37" t="s">
        <v>314</v>
      </c>
      <c r="E120" s="38" t="s">
        <v>332</v>
      </c>
      <c r="F120" s="6"/>
      <c r="G120" s="3" t="s">
        <v>316</v>
      </c>
      <c r="H120" s="101" t="s">
        <v>317</v>
      </c>
      <c r="I120" s="103" t="s">
        <v>318</v>
      </c>
      <c r="J120" s="127" t="s">
        <v>350</v>
      </c>
      <c r="K120" s="115" t="s">
        <v>355</v>
      </c>
      <c r="L120" s="92">
        <f>0</f>
        <v>0</v>
      </c>
      <c r="M120" s="92">
        <f>0</f>
        <v>0</v>
      </c>
      <c r="N120" s="92">
        <v>2091403.8</v>
      </c>
      <c r="O120" s="92">
        <f>0</f>
        <v>0</v>
      </c>
      <c r="P120" s="92">
        <f>0</f>
        <v>0</v>
      </c>
      <c r="Q120" s="92">
        <f>0</f>
        <v>0</v>
      </c>
      <c r="R120" s="92">
        <f>0</f>
        <v>0</v>
      </c>
      <c r="S120" s="92">
        <f>0</f>
        <v>0</v>
      </c>
      <c r="T120" s="92">
        <f>0</f>
        <v>0</v>
      </c>
      <c r="U120" s="92">
        <f>0</f>
        <v>0</v>
      </c>
      <c r="V120" s="92">
        <f>0</f>
        <v>0</v>
      </c>
      <c r="W120" s="92">
        <f>0</f>
        <v>0</v>
      </c>
      <c r="X120" s="94">
        <f t="shared" si="5"/>
        <v>2091403.8</v>
      </c>
      <c r="Y120" s="114">
        <f t="shared" si="6"/>
        <v>2091403.8</v>
      </c>
      <c r="Z120" s="94">
        <v>0</v>
      </c>
      <c r="AA120" s="5" t="s">
        <v>320</v>
      </c>
      <c r="AB120" s="5" t="s">
        <v>222</v>
      </c>
      <c r="AC120" s="6"/>
      <c r="AD120" s="6"/>
      <c r="AE120" s="6"/>
      <c r="AF120" s="6"/>
      <c r="AG120" s="6"/>
      <c r="AH120" s="6"/>
      <c r="AI120" s="6"/>
      <c r="AJ120" s="107"/>
      <c r="AK120" s="2"/>
      <c r="AL120" s="2"/>
      <c r="AM120" s="2"/>
    </row>
    <row r="121" spans="1:39" s="110" customFormat="1" ht="79.8" thickBot="1" x14ac:dyDescent="0.35">
      <c r="A121" s="35">
        <v>112</v>
      </c>
      <c r="B121" s="6"/>
      <c r="C121" s="36" t="s">
        <v>213</v>
      </c>
      <c r="D121" s="37" t="s">
        <v>314</v>
      </c>
      <c r="E121" s="38" t="s">
        <v>332</v>
      </c>
      <c r="F121" s="6"/>
      <c r="G121" s="3" t="s">
        <v>316</v>
      </c>
      <c r="H121" s="101" t="s">
        <v>317</v>
      </c>
      <c r="I121" s="103" t="s">
        <v>318</v>
      </c>
      <c r="J121" s="127" t="s">
        <v>350</v>
      </c>
      <c r="K121" s="115" t="s">
        <v>356</v>
      </c>
      <c r="L121" s="92">
        <f>0</f>
        <v>0</v>
      </c>
      <c r="M121" s="92">
        <f>0</f>
        <v>0</v>
      </c>
      <c r="N121" s="92">
        <v>69713.460000000006</v>
      </c>
      <c r="O121" s="92">
        <f>0</f>
        <v>0</v>
      </c>
      <c r="P121" s="92">
        <f>0</f>
        <v>0</v>
      </c>
      <c r="Q121" s="92">
        <f>0</f>
        <v>0</v>
      </c>
      <c r="R121" s="92">
        <f>0</f>
        <v>0</v>
      </c>
      <c r="S121" s="92">
        <f>0</f>
        <v>0</v>
      </c>
      <c r="T121" s="92">
        <f>0</f>
        <v>0</v>
      </c>
      <c r="U121" s="92">
        <f>0</f>
        <v>0</v>
      </c>
      <c r="V121" s="92">
        <f>0</f>
        <v>0</v>
      </c>
      <c r="W121" s="92">
        <f>0</f>
        <v>0</v>
      </c>
      <c r="X121" s="94">
        <f t="shared" si="5"/>
        <v>69713.460000000006</v>
      </c>
      <c r="Y121" s="114">
        <f t="shared" si="6"/>
        <v>69713.460000000006</v>
      </c>
      <c r="Z121" s="94">
        <v>0</v>
      </c>
      <c r="AA121" s="5" t="s">
        <v>320</v>
      </c>
      <c r="AB121" s="5" t="s">
        <v>222</v>
      </c>
      <c r="AC121" s="6"/>
      <c r="AD121" s="6"/>
      <c r="AE121" s="6"/>
      <c r="AF121" s="6"/>
      <c r="AG121" s="6"/>
      <c r="AH121" s="6"/>
      <c r="AI121" s="6"/>
      <c r="AJ121" s="107"/>
      <c r="AK121" s="2"/>
      <c r="AL121" s="2"/>
      <c r="AM121" s="2"/>
    </row>
    <row r="122" spans="1:39" s="110" customFormat="1" ht="79.8" thickBot="1" x14ac:dyDescent="0.35">
      <c r="A122" s="35">
        <v>113</v>
      </c>
      <c r="B122" s="6"/>
      <c r="C122" s="36" t="s">
        <v>213</v>
      </c>
      <c r="D122" s="37" t="s">
        <v>314</v>
      </c>
      <c r="E122" s="38" t="s">
        <v>332</v>
      </c>
      <c r="F122" s="6"/>
      <c r="G122" s="3" t="s">
        <v>316</v>
      </c>
      <c r="H122" s="101" t="s">
        <v>317</v>
      </c>
      <c r="I122" s="103" t="s">
        <v>318</v>
      </c>
      <c r="J122" s="127" t="s">
        <v>350</v>
      </c>
      <c r="K122" s="115" t="s">
        <v>357</v>
      </c>
      <c r="L122" s="92">
        <f>0</f>
        <v>0</v>
      </c>
      <c r="M122" s="92">
        <f>0</f>
        <v>0</v>
      </c>
      <c r="N122" s="92">
        <v>104570.19</v>
      </c>
      <c r="O122" s="92">
        <f>0</f>
        <v>0</v>
      </c>
      <c r="P122" s="92">
        <f>0</f>
        <v>0</v>
      </c>
      <c r="Q122" s="92">
        <f>0</f>
        <v>0</v>
      </c>
      <c r="R122" s="92">
        <f>0</f>
        <v>0</v>
      </c>
      <c r="S122" s="92">
        <f>0</f>
        <v>0</v>
      </c>
      <c r="T122" s="92">
        <f>0</f>
        <v>0</v>
      </c>
      <c r="U122" s="92">
        <f>0</f>
        <v>0</v>
      </c>
      <c r="V122" s="92">
        <f>0</f>
        <v>0</v>
      </c>
      <c r="W122" s="92">
        <f>0</f>
        <v>0</v>
      </c>
      <c r="X122" s="94">
        <f t="shared" si="5"/>
        <v>104570.19</v>
      </c>
      <c r="Y122" s="114">
        <f t="shared" si="6"/>
        <v>104570.19</v>
      </c>
      <c r="Z122" s="94">
        <v>0</v>
      </c>
      <c r="AA122" s="5" t="s">
        <v>320</v>
      </c>
      <c r="AB122" s="5" t="s">
        <v>222</v>
      </c>
      <c r="AC122" s="6"/>
      <c r="AD122" s="6"/>
      <c r="AE122" s="6"/>
      <c r="AF122" s="6"/>
      <c r="AG122" s="6"/>
      <c r="AH122" s="6"/>
      <c r="AI122" s="6"/>
      <c r="AJ122" s="107"/>
      <c r="AK122" s="2"/>
      <c r="AL122" s="2"/>
      <c r="AM122" s="2"/>
    </row>
    <row r="123" spans="1:39" s="110" customFormat="1" ht="79.8" thickBot="1" x14ac:dyDescent="0.35">
      <c r="A123" s="35">
        <v>114</v>
      </c>
      <c r="B123" s="6"/>
      <c r="C123" s="36" t="s">
        <v>213</v>
      </c>
      <c r="D123" s="37" t="s">
        <v>314</v>
      </c>
      <c r="E123" s="38" t="s">
        <v>332</v>
      </c>
      <c r="F123" s="6"/>
      <c r="G123" s="3" t="s">
        <v>316</v>
      </c>
      <c r="H123" s="101" t="s">
        <v>317</v>
      </c>
      <c r="I123" s="103" t="s">
        <v>318</v>
      </c>
      <c r="J123" s="127" t="s">
        <v>350</v>
      </c>
      <c r="K123" s="115" t="s">
        <v>358</v>
      </c>
      <c r="L123" s="92">
        <f>0</f>
        <v>0</v>
      </c>
      <c r="M123" s="92">
        <f>0</f>
        <v>0</v>
      </c>
      <c r="N123" s="92">
        <v>139426.92000000001</v>
      </c>
      <c r="O123" s="92">
        <f>0</f>
        <v>0</v>
      </c>
      <c r="P123" s="92">
        <f>0</f>
        <v>0</v>
      </c>
      <c r="Q123" s="92">
        <f>0</f>
        <v>0</v>
      </c>
      <c r="R123" s="92">
        <f>0</f>
        <v>0</v>
      </c>
      <c r="S123" s="92">
        <f>0</f>
        <v>0</v>
      </c>
      <c r="T123" s="92">
        <f>0</f>
        <v>0</v>
      </c>
      <c r="U123" s="92">
        <f>0</f>
        <v>0</v>
      </c>
      <c r="V123" s="92">
        <f>0</f>
        <v>0</v>
      </c>
      <c r="W123" s="92">
        <f>0</f>
        <v>0</v>
      </c>
      <c r="X123" s="94">
        <f t="shared" si="5"/>
        <v>139426.92000000001</v>
      </c>
      <c r="Y123" s="114">
        <f t="shared" si="6"/>
        <v>139426.92000000001</v>
      </c>
      <c r="Z123" s="94">
        <v>0</v>
      </c>
      <c r="AA123" s="5" t="s">
        <v>320</v>
      </c>
      <c r="AB123" s="5" t="s">
        <v>222</v>
      </c>
      <c r="AC123" s="6"/>
      <c r="AD123" s="6"/>
      <c r="AE123" s="6"/>
      <c r="AF123" s="6"/>
      <c r="AG123" s="6"/>
      <c r="AH123" s="6"/>
      <c r="AI123" s="6"/>
      <c r="AJ123" s="107"/>
      <c r="AK123" s="2"/>
      <c r="AL123" s="2"/>
      <c r="AM123" s="2"/>
    </row>
    <row r="124" spans="1:39" s="110" customFormat="1" ht="79.8" thickBot="1" x14ac:dyDescent="0.35">
      <c r="A124" s="35">
        <v>115</v>
      </c>
      <c r="B124" s="6"/>
      <c r="C124" s="36" t="s">
        <v>213</v>
      </c>
      <c r="D124" s="37" t="s">
        <v>214</v>
      </c>
      <c r="E124" s="38" t="s">
        <v>215</v>
      </c>
      <c r="F124" s="6"/>
      <c r="G124" s="3" t="s">
        <v>216</v>
      </c>
      <c r="H124" s="101"/>
      <c r="I124" s="103"/>
      <c r="J124" s="127" t="s">
        <v>359</v>
      </c>
      <c r="K124" s="115" t="s">
        <v>360</v>
      </c>
      <c r="L124" s="92"/>
      <c r="M124" s="92"/>
      <c r="N124" s="92">
        <f>0</f>
        <v>0</v>
      </c>
      <c r="O124" s="147">
        <v>505606.59</v>
      </c>
      <c r="P124" s="92"/>
      <c r="Q124" s="92"/>
      <c r="R124" s="92"/>
      <c r="S124" s="92"/>
      <c r="T124" s="92"/>
      <c r="U124" s="92"/>
      <c r="V124" s="92"/>
      <c r="W124" s="92"/>
      <c r="X124" s="94">
        <f t="shared" si="5"/>
        <v>505606.59</v>
      </c>
      <c r="Y124" s="114">
        <f t="shared" si="6"/>
        <v>505606.59</v>
      </c>
      <c r="Z124" s="94">
        <v>0</v>
      </c>
      <c r="AA124" s="112" t="s">
        <v>221</v>
      </c>
      <c r="AB124" s="5" t="s">
        <v>222</v>
      </c>
      <c r="AC124" s="6"/>
      <c r="AD124" s="6"/>
      <c r="AE124" s="6"/>
      <c r="AF124" s="6"/>
      <c r="AG124" s="6"/>
      <c r="AH124" s="6"/>
      <c r="AI124" s="6"/>
      <c r="AJ124" s="107"/>
      <c r="AK124" s="2"/>
      <c r="AL124" s="2"/>
      <c r="AM124" s="2"/>
    </row>
    <row r="125" spans="1:39" s="110" customFormat="1" ht="79.8" thickBot="1" x14ac:dyDescent="0.35">
      <c r="A125" s="35">
        <v>116</v>
      </c>
      <c r="B125" s="6"/>
      <c r="C125" s="36" t="s">
        <v>213</v>
      </c>
      <c r="D125" s="37" t="s">
        <v>214</v>
      </c>
      <c r="E125" s="38" t="s">
        <v>215</v>
      </c>
      <c r="F125" s="6"/>
      <c r="G125" s="3" t="s">
        <v>216</v>
      </c>
      <c r="H125" s="101"/>
      <c r="I125" s="103"/>
      <c r="J125" s="127" t="s">
        <v>359</v>
      </c>
      <c r="K125" s="115" t="s">
        <v>361</v>
      </c>
      <c r="L125" s="92"/>
      <c r="M125" s="92"/>
      <c r="N125" s="92">
        <f>0</f>
        <v>0</v>
      </c>
      <c r="O125" s="92">
        <v>600167.18000000005</v>
      </c>
      <c r="P125" s="92"/>
      <c r="Q125" s="92"/>
      <c r="R125" s="92"/>
      <c r="S125" s="92"/>
      <c r="T125" s="92"/>
      <c r="U125" s="92"/>
      <c r="V125" s="92"/>
      <c r="W125" s="92"/>
      <c r="X125" s="94">
        <f t="shared" si="5"/>
        <v>600167.18000000005</v>
      </c>
      <c r="Y125" s="114">
        <f t="shared" si="6"/>
        <v>600167.18000000005</v>
      </c>
      <c r="Z125" s="94">
        <v>0</v>
      </c>
      <c r="AA125" s="112" t="s">
        <v>221</v>
      </c>
      <c r="AB125" s="5" t="s">
        <v>222</v>
      </c>
      <c r="AC125" s="6"/>
      <c r="AD125" s="6"/>
      <c r="AE125" s="6"/>
      <c r="AF125" s="6"/>
      <c r="AG125" s="6"/>
      <c r="AH125" s="6"/>
      <c r="AI125" s="6"/>
      <c r="AJ125" s="107"/>
      <c r="AK125" s="2"/>
      <c r="AL125" s="2"/>
      <c r="AM125" s="2"/>
    </row>
    <row r="126" spans="1:39" s="110" customFormat="1" ht="79.8" thickBot="1" x14ac:dyDescent="0.35">
      <c r="A126" s="35">
        <v>117</v>
      </c>
      <c r="B126" s="6"/>
      <c r="C126" s="36" t="s">
        <v>213</v>
      </c>
      <c r="D126" s="37" t="s">
        <v>214</v>
      </c>
      <c r="E126" s="38" t="s">
        <v>215</v>
      </c>
      <c r="F126" s="6"/>
      <c r="G126" s="3" t="s">
        <v>216</v>
      </c>
      <c r="H126" s="101"/>
      <c r="I126" s="103"/>
      <c r="J126" s="127" t="s">
        <v>359</v>
      </c>
      <c r="K126" s="115" t="s">
        <v>362</v>
      </c>
      <c r="L126" s="92"/>
      <c r="M126" s="92"/>
      <c r="N126" s="92">
        <f>0</f>
        <v>0</v>
      </c>
      <c r="O126" s="92">
        <v>70609.8</v>
      </c>
      <c r="P126" s="92"/>
      <c r="Q126" s="92"/>
      <c r="R126" s="92"/>
      <c r="S126" s="92"/>
      <c r="T126" s="92"/>
      <c r="U126" s="92"/>
      <c r="V126" s="92"/>
      <c r="W126" s="92"/>
      <c r="X126" s="94">
        <f t="shared" si="5"/>
        <v>70609.8</v>
      </c>
      <c r="Y126" s="114">
        <f t="shared" si="6"/>
        <v>70609.8</v>
      </c>
      <c r="Z126" s="94">
        <v>0</v>
      </c>
      <c r="AA126" s="112" t="s">
        <v>221</v>
      </c>
      <c r="AB126" s="5" t="s">
        <v>222</v>
      </c>
      <c r="AC126" s="6"/>
      <c r="AD126" s="6"/>
      <c r="AE126" s="6"/>
      <c r="AF126" s="6"/>
      <c r="AG126" s="6"/>
      <c r="AH126" s="6"/>
      <c r="AI126" s="6"/>
      <c r="AJ126" s="107"/>
      <c r="AK126" s="2"/>
      <c r="AL126" s="2"/>
      <c r="AM126" s="2"/>
    </row>
    <row r="127" spans="1:39" s="110" customFormat="1" ht="79.8" thickBot="1" x14ac:dyDescent="0.35">
      <c r="A127" s="35">
        <v>118</v>
      </c>
      <c r="B127" s="6"/>
      <c r="C127" s="36" t="s">
        <v>213</v>
      </c>
      <c r="D127" s="37" t="s">
        <v>214</v>
      </c>
      <c r="E127" s="38" t="s">
        <v>215</v>
      </c>
      <c r="F127" s="6"/>
      <c r="G127" s="3" t="s">
        <v>224</v>
      </c>
      <c r="H127" s="101" t="s">
        <v>225</v>
      </c>
      <c r="I127" s="103" t="s">
        <v>226</v>
      </c>
      <c r="J127" s="127" t="s">
        <v>172</v>
      </c>
      <c r="K127" s="115" t="s">
        <v>363</v>
      </c>
      <c r="L127" s="92"/>
      <c r="M127" s="92"/>
      <c r="N127" s="92">
        <f>0</f>
        <v>0</v>
      </c>
      <c r="O127" s="92">
        <v>187322.17</v>
      </c>
      <c r="P127" s="92"/>
      <c r="Q127" s="92"/>
      <c r="R127" s="92"/>
      <c r="S127" s="92"/>
      <c r="T127" s="92"/>
      <c r="U127" s="92"/>
      <c r="V127" s="92"/>
      <c r="W127" s="92"/>
      <c r="X127" s="94">
        <f t="shared" si="5"/>
        <v>187322.17</v>
      </c>
      <c r="Y127" s="114">
        <f t="shared" si="6"/>
        <v>187322.17</v>
      </c>
      <c r="Z127" s="94">
        <v>0</v>
      </c>
      <c r="AA127" s="112" t="s">
        <v>221</v>
      </c>
      <c r="AB127" s="5" t="s">
        <v>229</v>
      </c>
      <c r="AC127" s="6"/>
      <c r="AD127" s="6"/>
      <c r="AE127" s="6"/>
      <c r="AF127" s="6"/>
      <c r="AG127" s="6"/>
      <c r="AH127" s="6"/>
      <c r="AI127" s="6"/>
      <c r="AJ127" s="107"/>
      <c r="AK127" s="2"/>
      <c r="AL127" s="2"/>
      <c r="AM127" s="2"/>
    </row>
    <row r="128" spans="1:39" s="110" customFormat="1" ht="79.8" thickBot="1" x14ac:dyDescent="0.35">
      <c r="A128" s="35">
        <v>119</v>
      </c>
      <c r="B128" s="6"/>
      <c r="C128" s="36" t="s">
        <v>213</v>
      </c>
      <c r="D128" s="37" t="s">
        <v>214</v>
      </c>
      <c r="E128" s="38" t="s">
        <v>215</v>
      </c>
      <c r="F128" s="6"/>
      <c r="G128" s="3" t="s">
        <v>224</v>
      </c>
      <c r="H128" s="101" t="s">
        <v>225</v>
      </c>
      <c r="I128" s="103" t="s">
        <v>226</v>
      </c>
      <c r="J128" s="127" t="s">
        <v>172</v>
      </c>
      <c r="K128" s="115" t="s">
        <v>364</v>
      </c>
      <c r="L128" s="92"/>
      <c r="M128" s="92"/>
      <c r="N128" s="92">
        <f>0</f>
        <v>0</v>
      </c>
      <c r="O128" s="92">
        <v>136117.15</v>
      </c>
      <c r="P128" s="92"/>
      <c r="Q128" s="92"/>
      <c r="R128" s="92"/>
      <c r="S128" s="92"/>
      <c r="T128" s="92"/>
      <c r="U128" s="92"/>
      <c r="V128" s="92"/>
      <c r="W128" s="92"/>
      <c r="X128" s="94">
        <f t="shared" si="5"/>
        <v>136117.15</v>
      </c>
      <c r="Y128" s="114">
        <f t="shared" si="6"/>
        <v>136117.15</v>
      </c>
      <c r="Z128" s="94">
        <v>0</v>
      </c>
      <c r="AA128" s="112" t="s">
        <v>221</v>
      </c>
      <c r="AB128" s="5" t="s">
        <v>229</v>
      </c>
      <c r="AC128" s="6"/>
      <c r="AD128" s="6"/>
      <c r="AE128" s="6"/>
      <c r="AF128" s="6"/>
      <c r="AG128" s="6"/>
      <c r="AH128" s="6"/>
      <c r="AI128" s="6"/>
      <c r="AJ128" s="107"/>
      <c r="AK128" s="2"/>
      <c r="AL128" s="2"/>
      <c r="AM128" s="2"/>
    </row>
    <row r="129" spans="1:39" s="110" customFormat="1" ht="79.8" thickBot="1" x14ac:dyDescent="0.35">
      <c r="A129" s="35">
        <v>120</v>
      </c>
      <c r="B129" s="6"/>
      <c r="C129" s="36" t="s">
        <v>26</v>
      </c>
      <c r="D129" s="37" t="s">
        <v>27</v>
      </c>
      <c r="E129" s="38" t="s">
        <v>28</v>
      </c>
      <c r="F129" s="6"/>
      <c r="G129" s="3" t="s">
        <v>365</v>
      </c>
      <c r="H129" s="101"/>
      <c r="I129" s="103"/>
      <c r="J129" s="127" t="s">
        <v>175</v>
      </c>
      <c r="K129" s="115" t="s">
        <v>366</v>
      </c>
      <c r="L129" s="92"/>
      <c r="M129" s="92"/>
      <c r="N129" s="92">
        <f>0</f>
        <v>0</v>
      </c>
      <c r="O129" s="92">
        <v>24190.48</v>
      </c>
      <c r="P129" s="92"/>
      <c r="Q129" s="92"/>
      <c r="R129" s="92"/>
      <c r="S129" s="92"/>
      <c r="T129" s="92"/>
      <c r="U129" s="92"/>
      <c r="V129" s="92"/>
      <c r="W129" s="92"/>
      <c r="X129" s="94">
        <f t="shared" si="5"/>
        <v>24190.48</v>
      </c>
      <c r="Y129" s="114">
        <f t="shared" si="6"/>
        <v>24190.48</v>
      </c>
      <c r="Z129" s="94">
        <v>0</v>
      </c>
      <c r="AA129" s="112" t="s">
        <v>20</v>
      </c>
      <c r="AB129" s="5" t="s">
        <v>21</v>
      </c>
      <c r="AC129" s="6"/>
      <c r="AD129" s="6"/>
      <c r="AE129" s="6"/>
      <c r="AF129" s="6"/>
      <c r="AG129" s="6"/>
      <c r="AH129" s="6"/>
      <c r="AI129" s="6"/>
      <c r="AJ129" s="107"/>
      <c r="AK129" s="2"/>
      <c r="AL129" s="2"/>
      <c r="AM129" s="2"/>
    </row>
    <row r="130" spans="1:39" s="2" customFormat="1" ht="79.8" thickBot="1" x14ac:dyDescent="0.35">
      <c r="A130" s="35">
        <v>121</v>
      </c>
      <c r="B130" s="6"/>
      <c r="C130" s="36" t="s">
        <v>213</v>
      </c>
      <c r="D130" s="37" t="s">
        <v>214</v>
      </c>
      <c r="E130" s="38" t="s">
        <v>215</v>
      </c>
      <c r="F130" s="6"/>
      <c r="G130" s="3" t="s">
        <v>216</v>
      </c>
      <c r="H130" s="101"/>
      <c r="I130" s="103"/>
      <c r="J130" s="127" t="s">
        <v>367</v>
      </c>
      <c r="K130" s="115" t="s">
        <v>368</v>
      </c>
      <c r="L130" s="92"/>
      <c r="M130" s="92"/>
      <c r="N130" s="92"/>
      <c r="O130" s="92"/>
      <c r="P130" s="92">
        <v>600167.18000000005</v>
      </c>
      <c r="Q130" s="92"/>
      <c r="R130" s="92"/>
      <c r="S130" s="92"/>
      <c r="T130" s="92"/>
      <c r="U130" s="92"/>
      <c r="V130" s="92"/>
      <c r="W130" s="92"/>
      <c r="X130" s="94">
        <f t="shared" si="5"/>
        <v>600167.18000000005</v>
      </c>
      <c r="Y130" s="114">
        <f t="shared" si="6"/>
        <v>600167.18000000005</v>
      </c>
      <c r="Z130" s="94">
        <v>0</v>
      </c>
      <c r="AA130" s="112" t="s">
        <v>221</v>
      </c>
      <c r="AB130" s="5" t="s">
        <v>222</v>
      </c>
      <c r="AC130" s="6"/>
      <c r="AD130" s="6"/>
      <c r="AE130" s="6"/>
      <c r="AF130" s="6"/>
      <c r="AG130" s="6"/>
      <c r="AH130" s="6"/>
      <c r="AI130" s="6"/>
      <c r="AJ130" s="107"/>
    </row>
    <row r="131" spans="1:39" s="110" customFormat="1" ht="79.8" thickBot="1" x14ac:dyDescent="0.35">
      <c r="A131" s="35">
        <v>122</v>
      </c>
      <c r="B131" s="6"/>
      <c r="C131" s="36" t="s">
        <v>213</v>
      </c>
      <c r="D131" s="37" t="s">
        <v>214</v>
      </c>
      <c r="E131" s="38" t="s">
        <v>215</v>
      </c>
      <c r="F131" s="6"/>
      <c r="G131" s="3" t="s">
        <v>216</v>
      </c>
      <c r="H131" s="101"/>
      <c r="I131" s="103"/>
      <c r="J131" s="127" t="s">
        <v>369</v>
      </c>
      <c r="K131" s="115" t="s">
        <v>370</v>
      </c>
      <c r="L131" s="92"/>
      <c r="M131" s="92"/>
      <c r="N131" s="92"/>
      <c r="O131" s="92"/>
      <c r="P131" s="92">
        <v>69652.679999999993</v>
      </c>
      <c r="Q131" s="92"/>
      <c r="R131" s="92"/>
      <c r="S131" s="92"/>
      <c r="T131" s="92"/>
      <c r="U131" s="92"/>
      <c r="V131" s="92"/>
      <c r="W131" s="92"/>
      <c r="X131" s="94">
        <f t="shared" si="5"/>
        <v>69652.679999999993</v>
      </c>
      <c r="Y131" s="114">
        <f t="shared" si="6"/>
        <v>69652.679999999993</v>
      </c>
      <c r="Z131" s="94">
        <v>0</v>
      </c>
      <c r="AA131" s="112" t="s">
        <v>221</v>
      </c>
      <c r="AB131" s="5" t="s">
        <v>222</v>
      </c>
      <c r="AC131" s="6"/>
      <c r="AD131" s="6"/>
      <c r="AE131" s="6"/>
      <c r="AF131" s="6"/>
      <c r="AG131" s="6"/>
      <c r="AH131" s="6"/>
      <c r="AI131" s="6"/>
      <c r="AJ131" s="107"/>
      <c r="AK131" s="2"/>
      <c r="AL131" s="2"/>
      <c r="AM131" s="2"/>
    </row>
    <row r="132" spans="1:39" s="110" customFormat="1" ht="79.8" thickBot="1" x14ac:dyDescent="0.35">
      <c r="A132" s="35">
        <v>123</v>
      </c>
      <c r="B132" s="6"/>
      <c r="C132" s="36" t="s">
        <v>213</v>
      </c>
      <c r="D132" s="37" t="s">
        <v>214</v>
      </c>
      <c r="E132" s="38" t="s">
        <v>215</v>
      </c>
      <c r="F132" s="6"/>
      <c r="G132" s="3" t="s">
        <v>224</v>
      </c>
      <c r="H132" s="101" t="s">
        <v>225</v>
      </c>
      <c r="I132" s="103" t="s">
        <v>226</v>
      </c>
      <c r="J132" s="127" t="s">
        <v>371</v>
      </c>
      <c r="K132" s="115" t="s">
        <v>372</v>
      </c>
      <c r="L132" s="92"/>
      <c r="M132" s="92"/>
      <c r="N132" s="92"/>
      <c r="O132" s="92"/>
      <c r="P132" s="92">
        <v>187322.17</v>
      </c>
      <c r="Q132" s="92"/>
      <c r="R132" s="92"/>
      <c r="S132" s="92"/>
      <c r="T132" s="92"/>
      <c r="U132" s="92"/>
      <c r="V132" s="92"/>
      <c r="W132" s="92"/>
      <c r="X132" s="94">
        <f t="shared" si="5"/>
        <v>187322.17</v>
      </c>
      <c r="Y132" s="114">
        <f t="shared" si="6"/>
        <v>187322.17</v>
      </c>
      <c r="Z132" s="94">
        <v>0</v>
      </c>
      <c r="AA132" s="112" t="s">
        <v>221</v>
      </c>
      <c r="AB132" s="5" t="s">
        <v>229</v>
      </c>
      <c r="AC132" s="6"/>
      <c r="AD132" s="6"/>
      <c r="AE132" s="6"/>
      <c r="AF132" s="6"/>
      <c r="AG132" s="6"/>
      <c r="AH132" s="6"/>
      <c r="AI132" s="6"/>
      <c r="AJ132" s="107"/>
      <c r="AK132" s="2"/>
      <c r="AL132" s="2"/>
      <c r="AM132" s="2"/>
    </row>
    <row r="133" spans="1:39" s="110" customFormat="1" ht="79.8" thickBot="1" x14ac:dyDescent="0.35">
      <c r="A133" s="35">
        <v>124</v>
      </c>
      <c r="B133" s="6"/>
      <c r="C133" s="36" t="s">
        <v>213</v>
      </c>
      <c r="D133" s="37" t="s">
        <v>214</v>
      </c>
      <c r="E133" s="38" t="s">
        <v>215</v>
      </c>
      <c r="F133" s="6"/>
      <c r="G133" s="3" t="s">
        <v>224</v>
      </c>
      <c r="H133" s="101" t="s">
        <v>225</v>
      </c>
      <c r="I133" s="103" t="s">
        <v>226</v>
      </c>
      <c r="J133" s="127" t="s">
        <v>282</v>
      </c>
      <c r="K133" s="115" t="s">
        <v>373</v>
      </c>
      <c r="L133" s="92"/>
      <c r="M133" s="92"/>
      <c r="N133" s="92"/>
      <c r="O133" s="92"/>
      <c r="P133" s="92">
        <v>93576.77</v>
      </c>
      <c r="Q133" s="92"/>
      <c r="R133" s="92"/>
      <c r="S133" s="92"/>
      <c r="T133" s="92"/>
      <c r="U133" s="92"/>
      <c r="V133" s="92"/>
      <c r="W133" s="92"/>
      <c r="X133" s="94">
        <f t="shared" si="5"/>
        <v>93576.77</v>
      </c>
      <c r="Y133" s="114">
        <f t="shared" si="6"/>
        <v>93576.77</v>
      </c>
      <c r="Z133" s="94">
        <v>0</v>
      </c>
      <c r="AA133" s="112" t="s">
        <v>221</v>
      </c>
      <c r="AB133" s="5" t="s">
        <v>229</v>
      </c>
      <c r="AC133" s="6"/>
      <c r="AD133" s="6"/>
      <c r="AE133" s="6"/>
      <c r="AF133" s="6"/>
      <c r="AG133" s="6"/>
      <c r="AH133" s="6"/>
      <c r="AI133" s="6"/>
      <c r="AJ133" s="107"/>
      <c r="AK133" s="2"/>
      <c r="AL133" s="2"/>
      <c r="AM133" s="2"/>
    </row>
    <row r="134" spans="1:39" s="110" customFormat="1" ht="79.8" thickBot="1" x14ac:dyDescent="0.35">
      <c r="A134" s="35">
        <v>125</v>
      </c>
      <c r="B134" s="6"/>
      <c r="C134" s="36" t="s">
        <v>213</v>
      </c>
      <c r="D134" s="37" t="s">
        <v>214</v>
      </c>
      <c r="E134" s="38" t="s">
        <v>215</v>
      </c>
      <c r="F134" s="6"/>
      <c r="G134" s="3" t="s">
        <v>224</v>
      </c>
      <c r="H134" s="101" t="s">
        <v>225</v>
      </c>
      <c r="I134" s="103" t="s">
        <v>226</v>
      </c>
      <c r="J134" s="127" t="s">
        <v>374</v>
      </c>
      <c r="K134" s="115" t="s">
        <v>375</v>
      </c>
      <c r="L134" s="92"/>
      <c r="M134" s="92"/>
      <c r="N134" s="92"/>
      <c r="O134" s="92"/>
      <c r="P134" s="92">
        <v>187322.17</v>
      </c>
      <c r="Q134" s="92"/>
      <c r="R134" s="92"/>
      <c r="S134" s="92"/>
      <c r="T134" s="92"/>
      <c r="U134" s="92"/>
      <c r="V134" s="92"/>
      <c r="W134" s="92"/>
      <c r="X134" s="94">
        <f t="shared" si="5"/>
        <v>187322.17</v>
      </c>
      <c r="Y134" s="114">
        <f t="shared" si="6"/>
        <v>187322.17</v>
      </c>
      <c r="Z134" s="94">
        <v>0</v>
      </c>
      <c r="AA134" s="112" t="s">
        <v>221</v>
      </c>
      <c r="AB134" s="5" t="s">
        <v>229</v>
      </c>
      <c r="AC134" s="6"/>
      <c r="AD134" s="6"/>
      <c r="AE134" s="6"/>
      <c r="AF134" s="6"/>
      <c r="AG134" s="6"/>
      <c r="AH134" s="6"/>
      <c r="AI134" s="6"/>
      <c r="AJ134" s="107"/>
      <c r="AK134" s="2"/>
      <c r="AL134" s="2"/>
      <c r="AM134" s="2"/>
    </row>
    <row r="135" spans="1:39" s="110" customFormat="1" ht="79.8" thickBot="1" x14ac:dyDescent="0.35">
      <c r="A135" s="35">
        <v>126</v>
      </c>
      <c r="B135" s="6"/>
      <c r="C135" s="36" t="s">
        <v>213</v>
      </c>
      <c r="D135" s="37" t="s">
        <v>214</v>
      </c>
      <c r="E135" s="38" t="s">
        <v>215</v>
      </c>
      <c r="F135" s="6"/>
      <c r="G135" s="3" t="s">
        <v>224</v>
      </c>
      <c r="H135" s="101" t="s">
        <v>225</v>
      </c>
      <c r="I135" s="103" t="s">
        <v>226</v>
      </c>
      <c r="J135" s="127" t="s">
        <v>374</v>
      </c>
      <c r="K135" s="115" t="s">
        <v>376</v>
      </c>
      <c r="L135" s="92"/>
      <c r="M135" s="92"/>
      <c r="N135" s="92"/>
      <c r="O135" s="92"/>
      <c r="P135" s="92">
        <v>83658.2</v>
      </c>
      <c r="Q135" s="92"/>
      <c r="R135" s="92"/>
      <c r="S135" s="92"/>
      <c r="T135" s="92"/>
      <c r="U135" s="92"/>
      <c r="V135" s="92"/>
      <c r="W135" s="92"/>
      <c r="X135" s="94">
        <f t="shared" si="5"/>
        <v>83658.2</v>
      </c>
      <c r="Y135" s="114">
        <f t="shared" si="6"/>
        <v>83658.2</v>
      </c>
      <c r="Z135" s="94">
        <v>0</v>
      </c>
      <c r="AA135" s="112" t="s">
        <v>221</v>
      </c>
      <c r="AB135" s="5" t="s">
        <v>229</v>
      </c>
      <c r="AC135" s="6"/>
      <c r="AD135" s="6"/>
      <c r="AE135" s="6"/>
      <c r="AF135" s="6"/>
      <c r="AG135" s="6"/>
      <c r="AH135" s="6"/>
      <c r="AI135" s="6"/>
      <c r="AJ135" s="107"/>
      <c r="AK135" s="2"/>
      <c r="AL135" s="2"/>
      <c r="AM135" s="2"/>
    </row>
    <row r="136" spans="1:39" s="110" customFormat="1" ht="79.8" thickBot="1" x14ac:dyDescent="0.35">
      <c r="A136" s="35">
        <v>127</v>
      </c>
      <c r="B136" s="6"/>
      <c r="C136" s="36" t="s">
        <v>26</v>
      </c>
      <c r="D136" s="37" t="s">
        <v>27</v>
      </c>
      <c r="E136" s="38" t="s">
        <v>28</v>
      </c>
      <c r="F136" s="6"/>
      <c r="G136" s="3" t="s">
        <v>41</v>
      </c>
      <c r="H136" s="101"/>
      <c r="I136" s="103"/>
      <c r="J136" s="127" t="s">
        <v>377</v>
      </c>
      <c r="K136" s="115" t="s">
        <v>378</v>
      </c>
      <c r="L136" s="92"/>
      <c r="M136" s="92"/>
      <c r="N136" s="92"/>
      <c r="O136" s="92"/>
      <c r="P136" s="92">
        <v>29870.02</v>
      </c>
      <c r="Q136" s="92"/>
      <c r="R136" s="92"/>
      <c r="S136" s="92"/>
      <c r="T136" s="92"/>
      <c r="U136" s="92"/>
      <c r="V136" s="92"/>
      <c r="W136" s="92"/>
      <c r="X136" s="94">
        <f t="shared" si="5"/>
        <v>29870.02</v>
      </c>
      <c r="Y136" s="114">
        <f t="shared" si="6"/>
        <v>29870.02</v>
      </c>
      <c r="Z136" s="94">
        <v>0</v>
      </c>
      <c r="AA136" s="112" t="s">
        <v>20</v>
      </c>
      <c r="AB136" s="5" t="s">
        <v>21</v>
      </c>
      <c r="AC136" s="6"/>
      <c r="AD136" s="6"/>
      <c r="AE136" s="6"/>
      <c r="AF136" s="6"/>
      <c r="AG136" s="6"/>
      <c r="AH136" s="6"/>
      <c r="AI136" s="6"/>
      <c r="AJ136" s="107"/>
      <c r="AK136" s="2"/>
      <c r="AL136" s="2"/>
      <c r="AM136" s="2"/>
    </row>
    <row r="137" spans="1:39" s="110" customFormat="1" ht="79.8" thickBot="1" x14ac:dyDescent="0.35">
      <c r="A137" s="35">
        <v>128</v>
      </c>
      <c r="B137" s="6"/>
      <c r="C137" s="117" t="s">
        <v>213</v>
      </c>
      <c r="D137" s="116" t="s">
        <v>214</v>
      </c>
      <c r="E137" s="112" t="s">
        <v>215</v>
      </c>
      <c r="F137" s="6"/>
      <c r="G137" s="3" t="s">
        <v>216</v>
      </c>
      <c r="H137" s="101" t="s">
        <v>217</v>
      </c>
      <c r="I137" s="103" t="s">
        <v>218</v>
      </c>
      <c r="J137" s="127" t="s">
        <v>379</v>
      </c>
      <c r="K137" s="115" t="s">
        <v>380</v>
      </c>
      <c r="L137" s="92"/>
      <c r="M137" s="92"/>
      <c r="N137" s="92"/>
      <c r="O137" s="92"/>
      <c r="P137" s="92"/>
      <c r="Q137" s="92">
        <v>600167.18000000005</v>
      </c>
      <c r="R137" s="92"/>
      <c r="S137" s="92"/>
      <c r="T137" s="92"/>
      <c r="U137" s="92"/>
      <c r="V137" s="92"/>
      <c r="W137" s="92"/>
      <c r="X137" s="94">
        <f t="shared" si="5"/>
        <v>600167.18000000005</v>
      </c>
      <c r="Y137" s="114">
        <f t="shared" si="6"/>
        <v>600167.18000000005</v>
      </c>
      <c r="Z137" s="94">
        <v>0</v>
      </c>
      <c r="AA137" s="118" t="s">
        <v>221</v>
      </c>
      <c r="AB137" s="5" t="s">
        <v>222</v>
      </c>
      <c r="AC137" s="6"/>
      <c r="AD137" s="6"/>
      <c r="AE137" s="6"/>
      <c r="AF137" s="6"/>
      <c r="AG137" s="6"/>
      <c r="AH137" s="6"/>
      <c r="AI137" s="6"/>
      <c r="AJ137" s="107"/>
      <c r="AK137" s="2"/>
      <c r="AL137" s="2"/>
      <c r="AM137" s="2"/>
    </row>
    <row r="138" spans="1:39" s="110" customFormat="1" ht="79.8" thickBot="1" x14ac:dyDescent="0.35">
      <c r="A138" s="35">
        <v>129</v>
      </c>
      <c r="B138" s="6"/>
      <c r="C138" s="117" t="s">
        <v>213</v>
      </c>
      <c r="D138" s="116" t="s">
        <v>214</v>
      </c>
      <c r="E138" s="112" t="s">
        <v>215</v>
      </c>
      <c r="F138" s="6"/>
      <c r="G138" s="3" t="s">
        <v>216</v>
      </c>
      <c r="H138" s="101" t="s">
        <v>217</v>
      </c>
      <c r="I138" s="103" t="s">
        <v>218</v>
      </c>
      <c r="J138" s="127" t="s">
        <v>379</v>
      </c>
      <c r="K138" s="115" t="s">
        <v>381</v>
      </c>
      <c r="L138" s="92"/>
      <c r="M138" s="92"/>
      <c r="N138" s="92"/>
      <c r="O138" s="92"/>
      <c r="P138" s="92"/>
      <c r="Q138" s="92">
        <v>63499.95</v>
      </c>
      <c r="R138" s="92"/>
      <c r="S138" s="92"/>
      <c r="T138" s="92"/>
      <c r="U138" s="92"/>
      <c r="V138" s="92"/>
      <c r="W138" s="92"/>
      <c r="X138" s="94">
        <f t="shared" si="5"/>
        <v>63499.95</v>
      </c>
      <c r="Y138" s="114">
        <f t="shared" si="6"/>
        <v>63499.95</v>
      </c>
      <c r="Z138" s="94">
        <v>0</v>
      </c>
      <c r="AA138" s="118" t="s">
        <v>221</v>
      </c>
      <c r="AB138" s="5" t="s">
        <v>222</v>
      </c>
      <c r="AC138" s="6"/>
      <c r="AD138" s="6"/>
      <c r="AE138" s="6"/>
      <c r="AF138" s="6"/>
      <c r="AG138" s="6"/>
      <c r="AH138" s="6"/>
      <c r="AI138" s="6"/>
      <c r="AJ138" s="107"/>
      <c r="AK138" s="2"/>
      <c r="AL138" s="2"/>
      <c r="AM138" s="2"/>
    </row>
    <row r="139" spans="1:39" s="110" customFormat="1" ht="79.8" thickBot="1" x14ac:dyDescent="0.35">
      <c r="A139" s="35">
        <v>130</v>
      </c>
      <c r="B139" s="6"/>
      <c r="C139" s="117" t="s">
        <v>26</v>
      </c>
      <c r="D139" s="116" t="s">
        <v>27</v>
      </c>
      <c r="E139" s="112" t="s">
        <v>28</v>
      </c>
      <c r="F139" s="6"/>
      <c r="G139" s="3" t="s">
        <v>126</v>
      </c>
      <c r="H139" s="101"/>
      <c r="I139" s="103"/>
      <c r="J139" s="127" t="s">
        <v>200</v>
      </c>
      <c r="K139" s="106" t="s">
        <v>382</v>
      </c>
      <c r="L139" s="92"/>
      <c r="M139" s="92"/>
      <c r="N139" s="92"/>
      <c r="O139" s="92"/>
      <c r="P139" s="92"/>
      <c r="Q139" s="92">
        <v>23828.41</v>
      </c>
      <c r="R139" s="92"/>
      <c r="S139" s="92"/>
      <c r="T139" s="92"/>
      <c r="U139" s="92"/>
      <c r="V139" s="92"/>
      <c r="W139" s="92"/>
      <c r="X139" s="94">
        <f t="shared" ref="X139:X177" si="7">SUM(L139:W139)</f>
        <v>23828.41</v>
      </c>
      <c r="Y139" s="114"/>
      <c r="Z139" s="94">
        <v>23828.41</v>
      </c>
      <c r="AA139" s="118" t="s">
        <v>20</v>
      </c>
      <c r="AB139" s="5" t="s">
        <v>21</v>
      </c>
      <c r="AC139" s="6"/>
      <c r="AD139" s="6"/>
      <c r="AE139" s="6"/>
      <c r="AF139" s="6"/>
      <c r="AG139" s="6"/>
      <c r="AH139" s="6"/>
      <c r="AI139" s="6"/>
      <c r="AJ139" s="107"/>
      <c r="AK139" s="2"/>
      <c r="AL139" s="2"/>
      <c r="AM139" s="2"/>
    </row>
    <row r="140" spans="1:39" s="110" customFormat="1" ht="79.8" thickBot="1" x14ac:dyDescent="0.35">
      <c r="A140" s="35">
        <v>131</v>
      </c>
      <c r="B140" s="6"/>
      <c r="C140" s="117" t="s">
        <v>26</v>
      </c>
      <c r="D140" s="116" t="s">
        <v>27</v>
      </c>
      <c r="E140" s="112" t="s">
        <v>28</v>
      </c>
      <c r="F140" s="6"/>
      <c r="G140" s="3" t="s">
        <v>126</v>
      </c>
      <c r="H140" s="101"/>
      <c r="I140" s="103"/>
      <c r="J140" s="127" t="s">
        <v>200</v>
      </c>
      <c r="K140" s="106" t="s">
        <v>383</v>
      </c>
      <c r="L140" s="92"/>
      <c r="M140" s="92"/>
      <c r="N140" s="92"/>
      <c r="O140" s="92"/>
      <c r="P140" s="92"/>
      <c r="Q140" s="92">
        <v>14246.78</v>
      </c>
      <c r="R140" s="92"/>
      <c r="S140" s="92"/>
      <c r="T140" s="92"/>
      <c r="U140" s="92"/>
      <c r="V140" s="92"/>
      <c r="W140" s="92"/>
      <c r="X140" s="94">
        <f t="shared" si="7"/>
        <v>14246.78</v>
      </c>
      <c r="Y140" s="114"/>
      <c r="Z140" s="94">
        <v>14246.78</v>
      </c>
      <c r="AA140" s="118" t="s">
        <v>20</v>
      </c>
      <c r="AB140" s="5" t="s">
        <v>21</v>
      </c>
      <c r="AC140" s="6"/>
      <c r="AD140" s="6"/>
      <c r="AE140" s="6"/>
      <c r="AF140" s="6"/>
      <c r="AG140" s="6"/>
      <c r="AH140" s="6"/>
      <c r="AI140" s="6"/>
      <c r="AJ140" s="107"/>
      <c r="AK140" s="2"/>
      <c r="AL140" s="2"/>
      <c r="AM140" s="2"/>
    </row>
    <row r="141" spans="1:39" s="110" customFormat="1" ht="79.8" thickBot="1" x14ac:dyDescent="0.35">
      <c r="A141" s="35">
        <v>132</v>
      </c>
      <c r="B141" s="6"/>
      <c r="C141" s="36" t="s">
        <v>26</v>
      </c>
      <c r="D141" s="116" t="s">
        <v>26</v>
      </c>
      <c r="E141" s="118" t="s">
        <v>221</v>
      </c>
      <c r="F141" s="6"/>
      <c r="G141" s="3" t="s">
        <v>261</v>
      </c>
      <c r="H141" s="101" t="s">
        <v>262</v>
      </c>
      <c r="I141" s="150"/>
      <c r="J141" s="127" t="s">
        <v>384</v>
      </c>
      <c r="K141" s="113" t="s">
        <v>385</v>
      </c>
      <c r="L141" s="92"/>
      <c r="M141" s="92"/>
      <c r="N141" s="92"/>
      <c r="O141" s="92"/>
      <c r="P141" s="92"/>
      <c r="Q141" s="92">
        <v>225000</v>
      </c>
      <c r="R141" s="92"/>
      <c r="S141" s="92"/>
      <c r="T141" s="92"/>
      <c r="U141" s="92"/>
      <c r="V141" s="92"/>
      <c r="W141" s="92"/>
      <c r="X141" s="94">
        <f t="shared" si="7"/>
        <v>225000</v>
      </c>
      <c r="Y141" s="114">
        <f t="shared" ref="Y141:Y146" si="8">X141</f>
        <v>225000</v>
      </c>
      <c r="Z141" s="94">
        <v>0</v>
      </c>
      <c r="AA141" s="118" t="s">
        <v>221</v>
      </c>
      <c r="AB141" s="9" t="s">
        <v>42</v>
      </c>
      <c r="AC141" s="6"/>
      <c r="AD141" s="6"/>
      <c r="AE141" s="6"/>
      <c r="AF141" s="6"/>
      <c r="AG141" s="6"/>
      <c r="AH141" s="6"/>
      <c r="AI141" s="6"/>
      <c r="AJ141" s="107"/>
      <c r="AK141" s="2"/>
      <c r="AL141" s="2"/>
      <c r="AM141" s="2"/>
    </row>
    <row r="142" spans="1:39" s="110" customFormat="1" ht="79.8" thickBot="1" x14ac:dyDescent="0.35">
      <c r="A142" s="35">
        <v>133</v>
      </c>
      <c r="B142" s="6"/>
      <c r="C142" s="36" t="s">
        <v>26</v>
      </c>
      <c r="D142" s="37"/>
      <c r="E142" s="119" t="s">
        <v>28</v>
      </c>
      <c r="F142" s="6"/>
      <c r="G142" s="3" t="s">
        <v>386</v>
      </c>
      <c r="H142" s="101" t="s">
        <v>387</v>
      </c>
      <c r="I142" s="103"/>
      <c r="J142" s="127" t="s">
        <v>388</v>
      </c>
      <c r="K142" s="113" t="s">
        <v>389</v>
      </c>
      <c r="L142" s="92"/>
      <c r="M142" s="92"/>
      <c r="N142" s="92"/>
      <c r="O142" s="92"/>
      <c r="P142" s="92"/>
      <c r="Q142" s="92">
        <v>98180.1</v>
      </c>
      <c r="R142" s="92"/>
      <c r="S142" s="92"/>
      <c r="T142" s="92"/>
      <c r="U142" s="92"/>
      <c r="V142" s="92"/>
      <c r="W142" s="92"/>
      <c r="X142" s="94">
        <f t="shared" si="7"/>
        <v>98180.1</v>
      </c>
      <c r="Y142" s="114">
        <f t="shared" si="8"/>
        <v>98180.1</v>
      </c>
      <c r="Z142" s="94">
        <v>0</v>
      </c>
      <c r="AA142" s="118" t="s">
        <v>20</v>
      </c>
      <c r="AB142" s="5" t="s">
        <v>21</v>
      </c>
      <c r="AC142" s="6"/>
      <c r="AD142" s="6"/>
      <c r="AE142" s="6"/>
      <c r="AF142" s="6"/>
      <c r="AG142" s="6"/>
      <c r="AH142" s="6"/>
      <c r="AI142" s="6"/>
      <c r="AJ142" s="107"/>
      <c r="AK142" s="2"/>
      <c r="AL142" s="2"/>
      <c r="AM142" s="2"/>
    </row>
    <row r="143" spans="1:39" s="110" customFormat="1" ht="79.8" thickBot="1" x14ac:dyDescent="0.35">
      <c r="A143" s="35">
        <v>134</v>
      </c>
      <c r="B143" s="6"/>
      <c r="C143" s="36" t="s">
        <v>213</v>
      </c>
      <c r="D143" s="37" t="s">
        <v>214</v>
      </c>
      <c r="E143" s="119" t="s">
        <v>215</v>
      </c>
      <c r="F143" s="6"/>
      <c r="G143" s="3" t="s">
        <v>216</v>
      </c>
      <c r="H143" s="101" t="s">
        <v>217</v>
      </c>
      <c r="I143" s="103" t="s">
        <v>218</v>
      </c>
      <c r="J143" s="102" t="s">
        <v>390</v>
      </c>
      <c r="K143" s="113" t="s">
        <v>391</v>
      </c>
      <c r="L143" s="92"/>
      <c r="M143" s="92"/>
      <c r="N143" s="92"/>
      <c r="O143" s="92"/>
      <c r="P143" s="92"/>
      <c r="Q143" s="92"/>
      <c r="R143" s="92">
        <v>660183.89</v>
      </c>
      <c r="S143" s="92"/>
      <c r="T143" s="92"/>
      <c r="U143" s="92"/>
      <c r="V143" s="92"/>
      <c r="W143" s="92"/>
      <c r="X143" s="94">
        <f t="shared" si="7"/>
        <v>660183.89</v>
      </c>
      <c r="Y143" s="114">
        <f t="shared" si="8"/>
        <v>660183.89</v>
      </c>
      <c r="Z143" s="94">
        <v>0</v>
      </c>
      <c r="AA143" s="118" t="s">
        <v>221</v>
      </c>
      <c r="AB143" s="5" t="s">
        <v>222</v>
      </c>
      <c r="AC143" s="6"/>
      <c r="AD143" s="6"/>
      <c r="AE143" s="6"/>
      <c r="AF143" s="6"/>
      <c r="AG143" s="6"/>
      <c r="AH143" s="6"/>
      <c r="AI143" s="6"/>
      <c r="AJ143" s="107"/>
      <c r="AK143" s="2"/>
      <c r="AL143" s="2"/>
      <c r="AM143" s="2"/>
    </row>
    <row r="144" spans="1:39" s="110" customFormat="1" ht="79.8" thickBot="1" x14ac:dyDescent="0.35">
      <c r="A144" s="35">
        <v>135</v>
      </c>
      <c r="B144" s="6"/>
      <c r="C144" s="36" t="s">
        <v>213</v>
      </c>
      <c r="D144" s="37" t="s">
        <v>214</v>
      </c>
      <c r="E144" s="119" t="s">
        <v>215</v>
      </c>
      <c r="F144" s="6"/>
      <c r="G144" s="3" t="s">
        <v>216</v>
      </c>
      <c r="H144" s="101" t="s">
        <v>217</v>
      </c>
      <c r="I144" s="103" t="s">
        <v>218</v>
      </c>
      <c r="J144" s="102" t="s">
        <v>390</v>
      </c>
      <c r="K144" s="113" t="s">
        <v>392</v>
      </c>
      <c r="L144" s="92"/>
      <c r="M144" s="92"/>
      <c r="N144" s="92"/>
      <c r="O144" s="92"/>
      <c r="P144" s="92"/>
      <c r="Q144" s="92"/>
      <c r="R144" s="92">
        <v>56610.68</v>
      </c>
      <c r="S144" s="92"/>
      <c r="T144" s="92"/>
      <c r="U144" s="92"/>
      <c r="V144" s="92"/>
      <c r="W144" s="92"/>
      <c r="X144" s="94">
        <f t="shared" si="7"/>
        <v>56610.68</v>
      </c>
      <c r="Y144" s="114">
        <f t="shared" si="8"/>
        <v>56610.68</v>
      </c>
      <c r="Z144" s="94">
        <v>0</v>
      </c>
      <c r="AA144" s="118" t="s">
        <v>221</v>
      </c>
      <c r="AB144" s="5" t="s">
        <v>222</v>
      </c>
      <c r="AC144" s="6"/>
      <c r="AD144" s="6"/>
      <c r="AE144" s="6"/>
      <c r="AF144" s="6"/>
      <c r="AG144" s="6"/>
      <c r="AH144" s="6"/>
      <c r="AI144" s="6"/>
      <c r="AJ144" s="107"/>
      <c r="AK144" s="2"/>
      <c r="AL144" s="2"/>
      <c r="AM144" s="2"/>
    </row>
    <row r="145" spans="1:39" s="110" customFormat="1" ht="79.8" thickBot="1" x14ac:dyDescent="0.35">
      <c r="A145" s="35">
        <v>136</v>
      </c>
      <c r="B145" s="6"/>
      <c r="C145" s="36" t="s">
        <v>213</v>
      </c>
      <c r="D145" s="37" t="s">
        <v>214</v>
      </c>
      <c r="E145" s="119" t="s">
        <v>215</v>
      </c>
      <c r="F145" s="6"/>
      <c r="G145" s="3" t="s">
        <v>224</v>
      </c>
      <c r="H145" s="101" t="s">
        <v>225</v>
      </c>
      <c r="I145" s="103" t="s">
        <v>226</v>
      </c>
      <c r="J145" s="102" t="s">
        <v>206</v>
      </c>
      <c r="K145" s="113" t="s">
        <v>393</v>
      </c>
      <c r="L145" s="92"/>
      <c r="M145" s="92"/>
      <c r="N145" s="92"/>
      <c r="O145" s="92"/>
      <c r="P145" s="92"/>
      <c r="Q145" s="92"/>
      <c r="R145" s="92">
        <v>187322.17</v>
      </c>
      <c r="S145" s="92"/>
      <c r="T145" s="92"/>
      <c r="U145" s="92"/>
      <c r="V145" s="92"/>
      <c r="W145" s="92"/>
      <c r="X145" s="94">
        <f t="shared" si="7"/>
        <v>187322.17</v>
      </c>
      <c r="Y145" s="114">
        <f t="shared" si="8"/>
        <v>187322.17</v>
      </c>
      <c r="Z145" s="94">
        <v>0</v>
      </c>
      <c r="AA145" s="118" t="s">
        <v>221</v>
      </c>
      <c r="AB145" s="5" t="s">
        <v>229</v>
      </c>
      <c r="AC145" s="6"/>
      <c r="AD145" s="6"/>
      <c r="AE145" s="6"/>
      <c r="AF145" s="6"/>
      <c r="AG145" s="6"/>
      <c r="AH145" s="6"/>
      <c r="AI145" s="6"/>
      <c r="AJ145" s="107"/>
      <c r="AK145" s="2"/>
      <c r="AL145" s="2"/>
      <c r="AM145" s="2"/>
    </row>
    <row r="146" spans="1:39" s="110" customFormat="1" ht="79.8" thickBot="1" x14ac:dyDescent="0.35">
      <c r="A146" s="35">
        <v>137</v>
      </c>
      <c r="B146" s="6"/>
      <c r="C146" s="36" t="s">
        <v>213</v>
      </c>
      <c r="D146" s="37" t="s">
        <v>214</v>
      </c>
      <c r="E146" s="119" t="s">
        <v>215</v>
      </c>
      <c r="F146" s="6"/>
      <c r="G146" s="3" t="s">
        <v>224</v>
      </c>
      <c r="H146" s="101" t="s">
        <v>225</v>
      </c>
      <c r="I146" s="103" t="s">
        <v>226</v>
      </c>
      <c r="J146" s="102" t="s">
        <v>206</v>
      </c>
      <c r="K146" s="113" t="s">
        <v>394</v>
      </c>
      <c r="L146" s="92"/>
      <c r="M146" s="92"/>
      <c r="N146" s="92"/>
      <c r="O146" s="92"/>
      <c r="P146" s="92"/>
      <c r="Q146" s="92"/>
      <c r="R146" s="92">
        <v>58652.02</v>
      </c>
      <c r="S146" s="92"/>
      <c r="T146" s="92"/>
      <c r="U146" s="92"/>
      <c r="V146" s="92"/>
      <c r="W146" s="92"/>
      <c r="X146" s="94">
        <f t="shared" si="7"/>
        <v>58652.02</v>
      </c>
      <c r="Y146" s="114">
        <f t="shared" si="8"/>
        <v>58652.02</v>
      </c>
      <c r="Z146" s="94">
        <v>0</v>
      </c>
      <c r="AA146" s="118" t="s">
        <v>221</v>
      </c>
      <c r="AB146" s="5" t="s">
        <v>229</v>
      </c>
      <c r="AC146" s="6"/>
      <c r="AD146" s="6"/>
      <c r="AE146" s="6"/>
      <c r="AF146" s="6"/>
      <c r="AG146" s="6"/>
      <c r="AH146" s="6"/>
      <c r="AI146" s="6"/>
      <c r="AJ146" s="107"/>
      <c r="AK146" s="2"/>
      <c r="AL146" s="2"/>
      <c r="AM146" s="2"/>
    </row>
    <row r="147" spans="1:39" s="110" customFormat="1" ht="79.8" thickBot="1" x14ac:dyDescent="0.35">
      <c r="A147" s="35">
        <v>138</v>
      </c>
      <c r="B147" s="6"/>
      <c r="C147" s="36" t="s">
        <v>26</v>
      </c>
      <c r="D147" s="116" t="s">
        <v>26</v>
      </c>
      <c r="E147" s="119" t="s">
        <v>221</v>
      </c>
      <c r="F147" s="6"/>
      <c r="G147" s="3" t="s">
        <v>261</v>
      </c>
      <c r="H147" s="101" t="s">
        <v>262</v>
      </c>
      <c r="I147" s="103"/>
      <c r="J147" s="127" t="s">
        <v>395</v>
      </c>
      <c r="K147" s="151" t="s">
        <v>396</v>
      </c>
      <c r="L147" s="92"/>
      <c r="M147" s="92"/>
      <c r="N147" s="92"/>
      <c r="O147" s="92"/>
      <c r="P147" s="92"/>
      <c r="Q147" s="92"/>
      <c r="R147" s="92">
        <v>225000</v>
      </c>
      <c r="S147" s="92"/>
      <c r="T147" s="92"/>
      <c r="U147" s="92"/>
      <c r="V147" s="92"/>
      <c r="W147" s="92"/>
      <c r="X147" s="94">
        <f t="shared" si="7"/>
        <v>225000</v>
      </c>
      <c r="Y147" s="114">
        <v>0</v>
      </c>
      <c r="Z147" s="94">
        <v>225000</v>
      </c>
      <c r="AA147" s="118" t="s">
        <v>221</v>
      </c>
      <c r="AB147" s="5" t="s">
        <v>42</v>
      </c>
      <c r="AC147" s="6"/>
      <c r="AD147" s="6"/>
      <c r="AE147" s="6"/>
      <c r="AF147" s="6"/>
      <c r="AG147" s="6"/>
      <c r="AH147" s="6"/>
      <c r="AI147" s="6"/>
      <c r="AJ147" s="107"/>
      <c r="AK147" s="2"/>
      <c r="AL147" s="2"/>
      <c r="AM147" s="2"/>
    </row>
    <row r="148" spans="1:39" s="110" customFormat="1" ht="79.8" thickBot="1" x14ac:dyDescent="0.35">
      <c r="A148" s="35">
        <v>139</v>
      </c>
      <c r="B148" s="6"/>
      <c r="C148" s="36" t="s">
        <v>26</v>
      </c>
      <c r="D148" s="37" t="s">
        <v>27</v>
      </c>
      <c r="E148" s="119" t="s">
        <v>28</v>
      </c>
      <c r="F148" s="6"/>
      <c r="G148" s="3" t="s">
        <v>397</v>
      </c>
      <c r="H148" s="101"/>
      <c r="I148" s="103"/>
      <c r="J148" s="128" t="s">
        <v>289</v>
      </c>
      <c r="K148" s="151" t="s">
        <v>398</v>
      </c>
      <c r="L148" s="92"/>
      <c r="M148" s="92"/>
      <c r="N148" s="92"/>
      <c r="O148" s="92"/>
      <c r="P148" s="92"/>
      <c r="Q148" s="92"/>
      <c r="R148" s="92"/>
      <c r="S148" s="92"/>
      <c r="T148" s="92"/>
      <c r="U148" s="92">
        <f>0</f>
        <v>0</v>
      </c>
      <c r="V148" s="131">
        <v>24190.48</v>
      </c>
      <c r="W148" s="93"/>
      <c r="X148" s="132">
        <f t="shared" si="7"/>
        <v>24190.48</v>
      </c>
      <c r="Y148" s="189"/>
      <c r="Z148" s="94">
        <v>24190.48</v>
      </c>
      <c r="AA148" s="118" t="s">
        <v>20</v>
      </c>
      <c r="AB148" s="5" t="s">
        <v>21</v>
      </c>
      <c r="AC148" s="6"/>
      <c r="AD148" s="6"/>
      <c r="AE148" s="6"/>
      <c r="AF148" s="6"/>
      <c r="AG148" s="6"/>
      <c r="AH148" s="6"/>
      <c r="AI148" s="6"/>
      <c r="AJ148" s="107"/>
      <c r="AK148" s="2"/>
      <c r="AL148" s="2"/>
      <c r="AM148" s="2"/>
    </row>
    <row r="149" spans="1:39" s="110" customFormat="1" ht="79.8" thickBot="1" x14ac:dyDescent="0.35">
      <c r="A149" s="35">
        <v>140</v>
      </c>
      <c r="B149" s="6"/>
      <c r="C149" s="36" t="s">
        <v>26</v>
      </c>
      <c r="D149" s="37" t="s">
        <v>27</v>
      </c>
      <c r="E149" s="119" t="s">
        <v>28</v>
      </c>
      <c r="F149" s="6"/>
      <c r="G149" s="3" t="s">
        <v>399</v>
      </c>
      <c r="H149" s="101"/>
      <c r="I149" s="103"/>
      <c r="J149" s="128" t="s">
        <v>292</v>
      </c>
      <c r="K149" s="151" t="s">
        <v>400</v>
      </c>
      <c r="L149" s="92"/>
      <c r="M149" s="92"/>
      <c r="N149" s="92"/>
      <c r="O149" s="92"/>
      <c r="P149" s="92"/>
      <c r="Q149" s="92"/>
      <c r="R149" s="92"/>
      <c r="S149" s="92"/>
      <c r="T149" s="92"/>
      <c r="U149" s="92">
        <f>0</f>
        <v>0</v>
      </c>
      <c r="V149" s="131">
        <v>47951.79</v>
      </c>
      <c r="W149" s="93"/>
      <c r="X149" s="132">
        <f t="shared" si="7"/>
        <v>47951.79</v>
      </c>
      <c r="Y149" s="189"/>
      <c r="Z149" s="94">
        <v>47951.79</v>
      </c>
      <c r="AA149" s="118" t="s">
        <v>20</v>
      </c>
      <c r="AB149" s="5" t="s">
        <v>21</v>
      </c>
      <c r="AC149" s="6"/>
      <c r="AD149" s="6"/>
      <c r="AE149" s="6"/>
      <c r="AF149" s="6"/>
      <c r="AG149" s="6"/>
      <c r="AH149" s="6"/>
      <c r="AI149" s="6"/>
      <c r="AJ149" s="107"/>
      <c r="AK149" s="2"/>
      <c r="AL149" s="2"/>
      <c r="AM149" s="2"/>
    </row>
    <row r="150" spans="1:39" s="110" customFormat="1" ht="79.8" thickBot="1" x14ac:dyDescent="0.35">
      <c r="A150" s="35">
        <v>141</v>
      </c>
      <c r="B150" s="6"/>
      <c r="C150" s="36" t="s">
        <v>26</v>
      </c>
      <c r="D150" s="37" t="s">
        <v>27</v>
      </c>
      <c r="E150" s="119" t="s">
        <v>28</v>
      </c>
      <c r="F150" s="6"/>
      <c r="G150" s="3" t="s">
        <v>401</v>
      </c>
      <c r="H150" s="101"/>
      <c r="I150" s="103"/>
      <c r="J150" s="128" t="s">
        <v>292</v>
      </c>
      <c r="K150" s="151" t="s">
        <v>402</v>
      </c>
      <c r="L150" s="92"/>
      <c r="M150" s="92"/>
      <c r="N150" s="92"/>
      <c r="O150" s="92"/>
      <c r="P150" s="92"/>
      <c r="Q150" s="92"/>
      <c r="R150" s="92"/>
      <c r="S150" s="92"/>
      <c r="T150" s="92"/>
      <c r="U150" s="92">
        <f>0</f>
        <v>0</v>
      </c>
      <c r="V150" s="131">
        <v>32095.79</v>
      </c>
      <c r="W150" s="93"/>
      <c r="X150" s="132">
        <f t="shared" si="7"/>
        <v>32095.79</v>
      </c>
      <c r="Y150" s="189"/>
      <c r="Z150" s="94">
        <v>32095.79</v>
      </c>
      <c r="AA150" s="118" t="s">
        <v>20</v>
      </c>
      <c r="AB150" s="5" t="s">
        <v>21</v>
      </c>
      <c r="AC150" s="6"/>
      <c r="AD150" s="6"/>
      <c r="AE150" s="6"/>
      <c r="AF150" s="6"/>
      <c r="AG150" s="6"/>
      <c r="AH150" s="6"/>
      <c r="AI150" s="6"/>
      <c r="AJ150" s="107"/>
      <c r="AK150" s="2"/>
      <c r="AL150" s="2"/>
      <c r="AM150" s="2"/>
    </row>
    <row r="151" spans="1:39" s="110" customFormat="1" ht="79.8" thickBot="1" x14ac:dyDescent="0.35">
      <c r="A151" s="35">
        <v>142</v>
      </c>
      <c r="B151" s="6"/>
      <c r="C151" s="36" t="s">
        <v>26</v>
      </c>
      <c r="D151" s="37" t="s">
        <v>27</v>
      </c>
      <c r="E151" s="119" t="s">
        <v>28</v>
      </c>
      <c r="F151" s="6"/>
      <c r="G151" s="3" t="s">
        <v>403</v>
      </c>
      <c r="H151" s="101"/>
      <c r="I151" s="103"/>
      <c r="J151" s="128" t="s">
        <v>404</v>
      </c>
      <c r="K151" s="151" t="s">
        <v>405</v>
      </c>
      <c r="L151" s="92"/>
      <c r="M151" s="92"/>
      <c r="N151" s="92"/>
      <c r="O151" s="92"/>
      <c r="P151" s="92"/>
      <c r="Q151" s="92"/>
      <c r="R151" s="92"/>
      <c r="S151" s="92"/>
      <c r="T151" s="92"/>
      <c r="U151" s="92">
        <f>0</f>
        <v>0</v>
      </c>
      <c r="V151" s="131">
        <v>52879.67</v>
      </c>
      <c r="W151" s="93"/>
      <c r="X151" s="132">
        <f t="shared" si="7"/>
        <v>52879.67</v>
      </c>
      <c r="Y151" s="189"/>
      <c r="Z151" s="94">
        <v>52879.67</v>
      </c>
      <c r="AA151" s="118" t="s">
        <v>20</v>
      </c>
      <c r="AB151" s="5" t="s">
        <v>21</v>
      </c>
      <c r="AC151" s="6"/>
      <c r="AD151" s="6"/>
      <c r="AE151" s="6"/>
      <c r="AF151" s="6"/>
      <c r="AG151" s="6"/>
      <c r="AH151" s="6"/>
      <c r="AI151" s="6"/>
      <c r="AJ151" s="107"/>
      <c r="AK151" s="2"/>
      <c r="AL151" s="2"/>
      <c r="AM151" s="2"/>
    </row>
    <row r="152" spans="1:39" s="110" customFormat="1" ht="79.8" thickBot="1" x14ac:dyDescent="0.35">
      <c r="A152" s="35">
        <v>143</v>
      </c>
      <c r="B152" s="135"/>
      <c r="C152" s="36" t="s">
        <v>26</v>
      </c>
      <c r="D152" s="37" t="s">
        <v>27</v>
      </c>
      <c r="E152" s="119" t="s">
        <v>28</v>
      </c>
      <c r="F152" s="6"/>
      <c r="G152" s="3" t="s">
        <v>406</v>
      </c>
      <c r="H152" s="101" t="s">
        <v>81</v>
      </c>
      <c r="I152" s="103" t="s">
        <v>82</v>
      </c>
      <c r="J152" s="127" t="s">
        <v>407</v>
      </c>
      <c r="K152" s="151" t="s">
        <v>408</v>
      </c>
      <c r="L152" s="92"/>
      <c r="M152" s="92"/>
      <c r="N152" s="92"/>
      <c r="O152" s="92"/>
      <c r="P152" s="92"/>
      <c r="Q152" s="92"/>
      <c r="R152" s="92"/>
      <c r="S152" s="92"/>
      <c r="T152" s="92"/>
      <c r="U152" s="92">
        <f>0</f>
        <v>0</v>
      </c>
      <c r="V152" s="92">
        <f>0</f>
        <v>0</v>
      </c>
      <c r="W152" s="131">
        <v>82727.72</v>
      </c>
      <c r="X152" s="132">
        <f t="shared" si="7"/>
        <v>82727.72</v>
      </c>
      <c r="Y152" s="189"/>
      <c r="Z152" s="94">
        <v>82727.72</v>
      </c>
      <c r="AA152" s="118" t="s">
        <v>20</v>
      </c>
      <c r="AB152" s="5" t="s">
        <v>21</v>
      </c>
      <c r="AC152" s="6"/>
      <c r="AD152" s="6"/>
      <c r="AE152" s="6"/>
      <c r="AF152" s="6"/>
      <c r="AG152" s="6"/>
      <c r="AH152" s="6"/>
      <c r="AI152" s="6"/>
      <c r="AJ152" s="107"/>
      <c r="AK152" s="2"/>
      <c r="AL152" s="2"/>
      <c r="AM152" s="2"/>
    </row>
    <row r="153" spans="1:39" s="110" customFormat="1" ht="79.8" thickBot="1" x14ac:dyDescent="0.35">
      <c r="A153" s="35">
        <v>144</v>
      </c>
      <c r="B153" s="135"/>
      <c r="C153" s="36" t="s">
        <v>26</v>
      </c>
      <c r="D153" s="37" t="s">
        <v>27</v>
      </c>
      <c r="E153" s="119" t="s">
        <v>40</v>
      </c>
      <c r="F153" s="6"/>
      <c r="G153" s="3" t="s">
        <v>234</v>
      </c>
      <c r="H153" s="101"/>
      <c r="I153" s="103"/>
      <c r="J153" s="127" t="s">
        <v>409</v>
      </c>
      <c r="K153" s="151" t="s">
        <v>410</v>
      </c>
      <c r="L153" s="92"/>
      <c r="M153" s="92"/>
      <c r="N153" s="92"/>
      <c r="O153" s="92"/>
      <c r="P153" s="92"/>
      <c r="Q153" s="92"/>
      <c r="R153" s="92"/>
      <c r="S153" s="92"/>
      <c r="T153" s="92"/>
      <c r="U153" s="92">
        <f>0</f>
        <v>0</v>
      </c>
      <c r="V153" s="92">
        <f>0</f>
        <v>0</v>
      </c>
      <c r="W153" s="131">
        <v>1224750</v>
      </c>
      <c r="X153" s="132">
        <f t="shared" si="7"/>
        <v>1224750</v>
      </c>
      <c r="Y153" s="189"/>
      <c r="Z153" s="94">
        <v>1224750</v>
      </c>
      <c r="AA153" s="118" t="s">
        <v>40</v>
      </c>
      <c r="AB153" s="5" t="s">
        <v>42</v>
      </c>
      <c r="AC153" s="6"/>
      <c r="AD153" s="6"/>
      <c r="AE153" s="6"/>
      <c r="AF153" s="6"/>
      <c r="AG153" s="6"/>
      <c r="AH153" s="6"/>
      <c r="AI153" s="6"/>
      <c r="AJ153" s="107"/>
      <c r="AK153" s="2"/>
      <c r="AL153" s="2"/>
      <c r="AM153" s="2"/>
    </row>
    <row r="154" spans="1:39" s="110" customFormat="1" ht="79.8" thickBot="1" x14ac:dyDescent="0.35">
      <c r="A154" s="35">
        <v>145</v>
      </c>
      <c r="B154" s="135"/>
      <c r="C154" s="36" t="s">
        <v>26</v>
      </c>
      <c r="D154" s="37" t="s">
        <v>26</v>
      </c>
      <c r="E154" s="119" t="s">
        <v>221</v>
      </c>
      <c r="F154" s="6"/>
      <c r="G154" s="152" t="s">
        <v>411</v>
      </c>
      <c r="H154" s="101"/>
      <c r="I154" s="103"/>
      <c r="J154" s="127" t="s">
        <v>412</v>
      </c>
      <c r="K154" s="151" t="s">
        <v>413</v>
      </c>
      <c r="L154" s="92"/>
      <c r="M154" s="92"/>
      <c r="N154" s="92"/>
      <c r="O154" s="92"/>
      <c r="P154" s="92"/>
      <c r="Q154" s="92"/>
      <c r="R154" s="92"/>
      <c r="S154" s="92"/>
      <c r="T154" s="92"/>
      <c r="U154" s="92">
        <f>0</f>
        <v>0</v>
      </c>
      <c r="V154" s="92">
        <f>0</f>
        <v>0</v>
      </c>
      <c r="W154" s="131">
        <v>225000</v>
      </c>
      <c r="X154" s="132">
        <f t="shared" si="7"/>
        <v>225000</v>
      </c>
      <c r="Y154" s="189">
        <v>0</v>
      </c>
      <c r="Z154" s="94">
        <v>225000</v>
      </c>
      <c r="AA154" s="118" t="s">
        <v>221</v>
      </c>
      <c r="AB154" s="5" t="s">
        <v>42</v>
      </c>
      <c r="AC154" s="6"/>
      <c r="AD154" s="6"/>
      <c r="AE154" s="6"/>
      <c r="AF154" s="6"/>
      <c r="AG154" s="6"/>
      <c r="AH154" s="6"/>
      <c r="AI154" s="6"/>
      <c r="AJ154" s="107"/>
      <c r="AK154" s="2"/>
      <c r="AL154" s="2"/>
      <c r="AM154" s="2"/>
    </row>
    <row r="155" spans="1:39" s="110" customFormat="1" ht="79.8" thickBot="1" x14ac:dyDescent="0.35">
      <c r="A155" s="35">
        <v>146</v>
      </c>
      <c r="B155" s="135"/>
      <c r="C155" s="36" t="s">
        <v>26</v>
      </c>
      <c r="D155" s="37" t="s">
        <v>27</v>
      </c>
      <c r="E155" s="119" t="s">
        <v>28</v>
      </c>
      <c r="F155" s="6"/>
      <c r="G155" s="3" t="s">
        <v>161</v>
      </c>
      <c r="H155" s="101" t="s">
        <v>108</v>
      </c>
      <c r="I155" s="103" t="s">
        <v>82</v>
      </c>
      <c r="J155" s="127" t="s">
        <v>409</v>
      </c>
      <c r="K155" s="151" t="s">
        <v>414</v>
      </c>
      <c r="L155" s="92"/>
      <c r="M155" s="92"/>
      <c r="N155" s="92"/>
      <c r="O155" s="92"/>
      <c r="P155" s="92"/>
      <c r="Q155" s="92"/>
      <c r="R155" s="92"/>
      <c r="S155" s="92"/>
      <c r="T155" s="92"/>
      <c r="U155" s="92">
        <f>0</f>
        <v>0</v>
      </c>
      <c r="V155" s="92">
        <f>0</f>
        <v>0</v>
      </c>
      <c r="W155" s="131">
        <v>205447.5</v>
      </c>
      <c r="X155" s="132">
        <f t="shared" si="7"/>
        <v>205447.5</v>
      </c>
      <c r="Y155" s="189">
        <v>0</v>
      </c>
      <c r="Z155" s="94">
        <v>205447.5</v>
      </c>
      <c r="AA155" s="118" t="s">
        <v>20</v>
      </c>
      <c r="AB155" s="5" t="s">
        <v>21</v>
      </c>
      <c r="AC155" s="6"/>
      <c r="AD155" s="6"/>
      <c r="AE155" s="6"/>
      <c r="AF155" s="6"/>
      <c r="AG155" s="6"/>
      <c r="AH155" s="6"/>
      <c r="AI155" s="6"/>
      <c r="AJ155" s="107"/>
      <c r="AK155" s="2"/>
      <c r="AL155" s="2"/>
      <c r="AM155" s="2"/>
    </row>
    <row r="156" spans="1:39" s="110" customFormat="1" ht="79.8" thickBot="1" x14ac:dyDescent="0.35">
      <c r="A156" s="35">
        <v>147</v>
      </c>
      <c r="B156" s="135"/>
      <c r="C156" s="36" t="s">
        <v>26</v>
      </c>
      <c r="D156" s="37" t="s">
        <v>27</v>
      </c>
      <c r="E156" s="119" t="s">
        <v>28</v>
      </c>
      <c r="F156" s="6"/>
      <c r="G156" s="3" t="s">
        <v>161</v>
      </c>
      <c r="H156" s="101" t="s">
        <v>108</v>
      </c>
      <c r="I156" s="103" t="s">
        <v>82</v>
      </c>
      <c r="J156" s="98" t="s">
        <v>415</v>
      </c>
      <c r="K156" s="133" t="s">
        <v>416</v>
      </c>
      <c r="L156" s="92"/>
      <c r="M156" s="92"/>
      <c r="N156" s="92"/>
      <c r="O156" s="92"/>
      <c r="P156" s="92"/>
      <c r="Q156" s="92"/>
      <c r="R156" s="92"/>
      <c r="S156" s="92"/>
      <c r="T156" s="92"/>
      <c r="U156" s="92">
        <f>0</f>
        <v>0</v>
      </c>
      <c r="V156" s="92">
        <f>0</f>
        <v>0</v>
      </c>
      <c r="W156" s="131">
        <v>204721.43</v>
      </c>
      <c r="X156" s="132">
        <f t="shared" si="7"/>
        <v>204721.43</v>
      </c>
      <c r="Y156" s="189">
        <v>0</v>
      </c>
      <c r="Z156" s="94">
        <v>204721.43</v>
      </c>
      <c r="AA156" s="118" t="s">
        <v>20</v>
      </c>
      <c r="AB156" s="5" t="s">
        <v>21</v>
      </c>
      <c r="AC156" s="6"/>
      <c r="AD156" s="6"/>
      <c r="AE156" s="6"/>
      <c r="AF156" s="6"/>
      <c r="AG156" s="6"/>
      <c r="AH156" s="6"/>
      <c r="AI156" s="6"/>
      <c r="AJ156" s="107"/>
      <c r="AK156" s="2"/>
      <c r="AL156" s="2"/>
      <c r="AM156" s="2"/>
    </row>
    <row r="157" spans="1:39" s="110" customFormat="1" ht="79.8" thickBot="1" x14ac:dyDescent="0.35">
      <c r="A157" s="35">
        <v>148</v>
      </c>
      <c r="B157" s="135"/>
      <c r="C157" s="36" t="s">
        <v>26</v>
      </c>
      <c r="D157" s="37" t="s">
        <v>27</v>
      </c>
      <c r="E157" s="119" t="s">
        <v>160</v>
      </c>
      <c r="F157" s="6"/>
      <c r="G157" s="3" t="s">
        <v>167</v>
      </c>
      <c r="H157" s="101"/>
      <c r="I157" s="103"/>
      <c r="J157" s="98" t="s">
        <v>407</v>
      </c>
      <c r="K157" s="133" t="s">
        <v>417</v>
      </c>
      <c r="L157" s="92"/>
      <c r="M157" s="92"/>
      <c r="N157" s="92"/>
      <c r="O157" s="92"/>
      <c r="P157" s="92"/>
      <c r="Q157" s="92"/>
      <c r="R157" s="92"/>
      <c r="S157" s="92"/>
      <c r="T157" s="92"/>
      <c r="U157" s="92">
        <f>0</f>
        <v>0</v>
      </c>
      <c r="V157" s="92">
        <f>0</f>
        <v>0</v>
      </c>
      <c r="W157" s="131">
        <v>218985.3</v>
      </c>
      <c r="X157" s="132">
        <f t="shared" si="7"/>
        <v>218985.3</v>
      </c>
      <c r="Y157" s="189"/>
      <c r="Z157" s="94">
        <v>218985.3</v>
      </c>
      <c r="AA157" s="118" t="s">
        <v>160</v>
      </c>
      <c r="AB157" s="5" t="s">
        <v>164</v>
      </c>
      <c r="AC157" s="6"/>
      <c r="AD157" s="6"/>
      <c r="AE157" s="6"/>
      <c r="AF157" s="6"/>
      <c r="AG157" s="6"/>
      <c r="AH157" s="6"/>
      <c r="AI157" s="6"/>
      <c r="AJ157" s="107"/>
      <c r="AK157" s="2"/>
      <c r="AL157" s="2"/>
      <c r="AM157" s="2"/>
    </row>
    <row r="158" spans="1:39" s="110" customFormat="1" ht="79.8" thickBot="1" x14ac:dyDescent="0.35">
      <c r="A158" s="35">
        <v>149</v>
      </c>
      <c r="B158" s="135"/>
      <c r="C158" s="36" t="s">
        <v>26</v>
      </c>
      <c r="D158" s="37" t="s">
        <v>27</v>
      </c>
      <c r="E158" s="119" t="s">
        <v>160</v>
      </c>
      <c r="F158" s="6"/>
      <c r="G158" s="3" t="s">
        <v>167</v>
      </c>
      <c r="H158" s="101"/>
      <c r="I158" s="103"/>
      <c r="J158" s="98" t="s">
        <v>407</v>
      </c>
      <c r="K158" s="133" t="s">
        <v>418</v>
      </c>
      <c r="L158" s="92"/>
      <c r="M158" s="92"/>
      <c r="N158" s="92"/>
      <c r="O158" s="92"/>
      <c r="P158" s="92"/>
      <c r="Q158" s="92"/>
      <c r="R158" s="92"/>
      <c r="S158" s="92"/>
      <c r="T158" s="92"/>
      <c r="U158" s="92">
        <f>0</f>
        <v>0</v>
      </c>
      <c r="V158" s="92">
        <f>0</f>
        <v>0</v>
      </c>
      <c r="W158" s="131">
        <v>251712</v>
      </c>
      <c r="X158" s="132">
        <f t="shared" si="7"/>
        <v>251712</v>
      </c>
      <c r="Y158" s="189"/>
      <c r="Z158" s="94">
        <v>251712</v>
      </c>
      <c r="AA158" s="118" t="s">
        <v>160</v>
      </c>
      <c r="AB158" s="5" t="s">
        <v>164</v>
      </c>
      <c r="AC158" s="6"/>
      <c r="AD158" s="6"/>
      <c r="AE158" s="6"/>
      <c r="AF158" s="6"/>
      <c r="AG158" s="6"/>
      <c r="AH158" s="6"/>
      <c r="AI158" s="6"/>
      <c r="AJ158" s="107"/>
      <c r="AK158" s="2"/>
      <c r="AL158" s="2"/>
      <c r="AM158" s="2"/>
    </row>
    <row r="159" spans="1:39" s="110" customFormat="1" ht="40.200000000000003" thickBot="1" x14ac:dyDescent="0.35">
      <c r="A159" s="35">
        <v>150</v>
      </c>
      <c r="B159" s="135"/>
      <c r="C159" s="36"/>
      <c r="D159" s="37"/>
      <c r="E159" s="119" t="s">
        <v>419</v>
      </c>
      <c r="F159" s="6"/>
      <c r="G159" s="3" t="s">
        <v>420</v>
      </c>
      <c r="H159" s="153"/>
      <c r="I159" s="103"/>
      <c r="J159" s="98" t="s">
        <v>286</v>
      </c>
      <c r="K159" s="126" t="s">
        <v>421</v>
      </c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154">
        <v>598000</v>
      </c>
      <c r="X159" s="155">
        <f t="shared" si="7"/>
        <v>598000</v>
      </c>
      <c r="Y159" s="114">
        <f t="shared" ref="Y159:Y167" si="9">X159</f>
        <v>598000</v>
      </c>
      <c r="Z159" s="94">
        <v>0</v>
      </c>
      <c r="AA159" s="118" t="s">
        <v>419</v>
      </c>
      <c r="AB159" s="5" t="s">
        <v>33</v>
      </c>
      <c r="AC159" s="6"/>
      <c r="AD159" s="6"/>
      <c r="AE159" s="6"/>
      <c r="AF159" s="6"/>
      <c r="AG159" s="6"/>
      <c r="AH159" s="6"/>
      <c r="AI159" s="6"/>
      <c r="AJ159" s="107"/>
      <c r="AK159" s="2"/>
      <c r="AL159" s="2"/>
      <c r="AM159" s="2"/>
    </row>
    <row r="160" spans="1:39" s="110" customFormat="1" ht="40.200000000000003" thickBot="1" x14ac:dyDescent="0.35">
      <c r="A160" s="35">
        <v>151</v>
      </c>
      <c r="B160" s="135"/>
      <c r="C160" s="36"/>
      <c r="D160" s="37"/>
      <c r="E160" s="119" t="s">
        <v>419</v>
      </c>
      <c r="F160" s="6"/>
      <c r="G160" s="3" t="s">
        <v>420</v>
      </c>
      <c r="H160" s="153"/>
      <c r="I160" s="103"/>
      <c r="J160" s="98" t="s">
        <v>388</v>
      </c>
      <c r="K160" s="126" t="s">
        <v>422</v>
      </c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154">
        <v>2070000</v>
      </c>
      <c r="X160" s="155">
        <f t="shared" si="7"/>
        <v>2070000</v>
      </c>
      <c r="Y160" s="114">
        <f t="shared" si="9"/>
        <v>2070000</v>
      </c>
      <c r="Z160" s="94">
        <v>0</v>
      </c>
      <c r="AA160" s="118" t="s">
        <v>419</v>
      </c>
      <c r="AB160" s="5" t="s">
        <v>33</v>
      </c>
      <c r="AC160" s="6"/>
      <c r="AD160" s="6"/>
      <c r="AE160" s="6"/>
      <c r="AF160" s="6"/>
      <c r="AG160" s="6"/>
      <c r="AH160" s="6"/>
      <c r="AI160" s="6"/>
      <c r="AJ160" s="107"/>
      <c r="AK160" s="2"/>
      <c r="AL160" s="2"/>
      <c r="AM160" s="2"/>
    </row>
    <row r="161" spans="1:39" s="110" customFormat="1" ht="40.200000000000003" thickBot="1" x14ac:dyDescent="0.35">
      <c r="A161" s="35">
        <v>152</v>
      </c>
      <c r="B161" s="135"/>
      <c r="C161" s="36"/>
      <c r="D161" s="37"/>
      <c r="E161" s="119" t="s">
        <v>419</v>
      </c>
      <c r="F161" s="6"/>
      <c r="G161" s="3" t="s">
        <v>420</v>
      </c>
      <c r="H161" s="153"/>
      <c r="I161" s="103"/>
      <c r="J161" s="98" t="s">
        <v>423</v>
      </c>
      <c r="K161" s="126" t="s">
        <v>424</v>
      </c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154">
        <v>434355</v>
      </c>
      <c r="X161" s="155">
        <f t="shared" si="7"/>
        <v>434355</v>
      </c>
      <c r="Y161" s="114">
        <f t="shared" si="9"/>
        <v>434355</v>
      </c>
      <c r="Z161" s="94">
        <v>0</v>
      </c>
      <c r="AA161" s="118" t="s">
        <v>419</v>
      </c>
      <c r="AB161" s="5" t="s">
        <v>33</v>
      </c>
      <c r="AC161" s="6"/>
      <c r="AD161" s="6"/>
      <c r="AE161" s="6"/>
      <c r="AF161" s="6"/>
      <c r="AG161" s="6"/>
      <c r="AH161" s="6"/>
      <c r="AI161" s="6"/>
      <c r="AJ161" s="107"/>
      <c r="AK161" s="2"/>
      <c r="AL161" s="2"/>
      <c r="AM161" s="2"/>
    </row>
    <row r="162" spans="1:39" s="110" customFormat="1" ht="40.200000000000003" thickBot="1" x14ac:dyDescent="0.35">
      <c r="A162" s="35">
        <v>153</v>
      </c>
      <c r="B162" s="135"/>
      <c r="C162" s="36"/>
      <c r="D162" s="37"/>
      <c r="E162" s="119" t="s">
        <v>215</v>
      </c>
      <c r="F162" s="6"/>
      <c r="G162" s="3" t="s">
        <v>224</v>
      </c>
      <c r="H162" s="101" t="s">
        <v>225</v>
      </c>
      <c r="I162" s="103" t="s">
        <v>226</v>
      </c>
      <c r="J162" s="98" t="s">
        <v>425</v>
      </c>
      <c r="K162" s="123" t="s">
        <v>426</v>
      </c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154">
        <v>169612.81</v>
      </c>
      <c r="X162" s="134">
        <f t="shared" si="7"/>
        <v>169612.81</v>
      </c>
      <c r="Y162" s="114">
        <f t="shared" si="9"/>
        <v>169612.81</v>
      </c>
      <c r="Z162" s="94">
        <v>0</v>
      </c>
      <c r="AA162" s="118" t="s">
        <v>419</v>
      </c>
      <c r="AB162" s="5" t="s">
        <v>427</v>
      </c>
      <c r="AC162" s="6"/>
      <c r="AD162" s="6"/>
      <c r="AE162" s="6"/>
      <c r="AF162" s="6"/>
      <c r="AG162" s="6"/>
      <c r="AH162" s="6"/>
      <c r="AI162" s="6"/>
      <c r="AJ162" s="107"/>
      <c r="AK162" s="2"/>
      <c r="AL162" s="2"/>
      <c r="AM162" s="2"/>
    </row>
    <row r="163" spans="1:39" s="110" customFormat="1" ht="40.200000000000003" thickBot="1" x14ac:dyDescent="0.35">
      <c r="A163" s="35">
        <v>154</v>
      </c>
      <c r="B163" s="135"/>
      <c r="C163" s="36"/>
      <c r="D163" s="37"/>
      <c r="E163" s="119" t="s">
        <v>215</v>
      </c>
      <c r="F163" s="6"/>
      <c r="G163" s="3" t="s">
        <v>224</v>
      </c>
      <c r="H163" s="101" t="s">
        <v>225</v>
      </c>
      <c r="I163" s="103" t="s">
        <v>226</v>
      </c>
      <c r="J163" s="98" t="s">
        <v>428</v>
      </c>
      <c r="K163" s="123" t="s">
        <v>429</v>
      </c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154">
        <v>187322.17</v>
      </c>
      <c r="X163" s="134">
        <f t="shared" si="7"/>
        <v>187322.17</v>
      </c>
      <c r="Y163" s="114">
        <f t="shared" si="9"/>
        <v>187322.17</v>
      </c>
      <c r="Z163" s="94">
        <v>0</v>
      </c>
      <c r="AA163" s="118" t="s">
        <v>419</v>
      </c>
      <c r="AB163" s="5" t="s">
        <v>427</v>
      </c>
      <c r="AC163" s="6"/>
      <c r="AD163" s="6"/>
      <c r="AE163" s="6"/>
      <c r="AF163" s="6"/>
      <c r="AG163" s="6"/>
      <c r="AH163" s="6"/>
      <c r="AI163" s="6"/>
      <c r="AJ163" s="107"/>
      <c r="AK163" s="2"/>
      <c r="AL163" s="2"/>
      <c r="AM163" s="2"/>
    </row>
    <row r="164" spans="1:39" s="110" customFormat="1" ht="40.200000000000003" thickBot="1" x14ac:dyDescent="0.35">
      <c r="A164" s="121">
        <v>155</v>
      </c>
      <c r="B164" s="135"/>
      <c r="C164" s="36"/>
      <c r="D164" s="37"/>
      <c r="E164" s="119" t="s">
        <v>215</v>
      </c>
      <c r="F164" s="6"/>
      <c r="G164" s="122" t="s">
        <v>224</v>
      </c>
      <c r="H164" s="101" t="s">
        <v>225</v>
      </c>
      <c r="I164" s="103" t="s">
        <v>226</v>
      </c>
      <c r="J164" s="98" t="s">
        <v>227</v>
      </c>
      <c r="K164" s="126" t="s">
        <v>253</v>
      </c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154">
        <v>107611.68</v>
      </c>
      <c r="X164" s="156">
        <f t="shared" si="7"/>
        <v>107611.68</v>
      </c>
      <c r="Y164" s="114">
        <f t="shared" si="9"/>
        <v>107611.68</v>
      </c>
      <c r="Z164" s="94">
        <v>0</v>
      </c>
      <c r="AA164" s="118" t="s">
        <v>419</v>
      </c>
      <c r="AB164" s="5" t="s">
        <v>427</v>
      </c>
      <c r="AC164" s="6"/>
      <c r="AD164" s="6"/>
      <c r="AE164" s="6"/>
      <c r="AF164" s="6"/>
      <c r="AG164" s="6"/>
      <c r="AH164" s="6"/>
      <c r="AI164" s="6"/>
      <c r="AJ164" s="107"/>
      <c r="AK164" s="2"/>
      <c r="AL164" s="2"/>
      <c r="AM164" s="2"/>
    </row>
    <row r="165" spans="1:39" s="110" customFormat="1" ht="40.200000000000003" thickBot="1" x14ac:dyDescent="0.35">
      <c r="A165" s="121">
        <v>156</v>
      </c>
      <c r="B165" s="135"/>
      <c r="C165" s="36"/>
      <c r="D165" s="37"/>
      <c r="E165" s="119" t="s">
        <v>215</v>
      </c>
      <c r="F165" s="6"/>
      <c r="G165" s="122" t="s">
        <v>224</v>
      </c>
      <c r="H165" s="101" t="s">
        <v>225</v>
      </c>
      <c r="I165" s="103" t="s">
        <v>226</v>
      </c>
      <c r="J165" s="98" t="s">
        <v>430</v>
      </c>
      <c r="K165" s="126" t="s">
        <v>254</v>
      </c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154">
        <v>187322.17</v>
      </c>
      <c r="X165" s="156">
        <f t="shared" si="7"/>
        <v>187322.17</v>
      </c>
      <c r="Y165" s="114">
        <f t="shared" si="9"/>
        <v>187322.17</v>
      </c>
      <c r="Z165" s="94">
        <v>0</v>
      </c>
      <c r="AA165" s="118" t="s">
        <v>419</v>
      </c>
      <c r="AB165" s="5" t="s">
        <v>427</v>
      </c>
      <c r="AC165" s="6"/>
      <c r="AD165" s="6"/>
      <c r="AE165" s="6"/>
      <c r="AF165" s="6"/>
      <c r="AG165" s="6"/>
      <c r="AH165" s="6"/>
      <c r="AI165" s="6"/>
      <c r="AJ165" s="107"/>
      <c r="AK165" s="2"/>
      <c r="AL165" s="2"/>
      <c r="AM165" s="2"/>
    </row>
    <row r="166" spans="1:39" s="110" customFormat="1" ht="40.200000000000003" thickBot="1" x14ac:dyDescent="0.35">
      <c r="A166" s="121">
        <v>157</v>
      </c>
      <c r="B166" s="135"/>
      <c r="C166" s="36"/>
      <c r="D166" s="37"/>
      <c r="E166" s="119" t="s">
        <v>215</v>
      </c>
      <c r="F166" s="6"/>
      <c r="G166" s="122" t="s">
        <v>224</v>
      </c>
      <c r="H166" s="101" t="s">
        <v>225</v>
      </c>
      <c r="I166" s="103" t="s">
        <v>226</v>
      </c>
      <c r="J166" s="98" t="s">
        <v>431</v>
      </c>
      <c r="K166" s="126" t="s">
        <v>256</v>
      </c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154">
        <v>86178.65</v>
      </c>
      <c r="X166" s="156">
        <f t="shared" si="7"/>
        <v>86178.65</v>
      </c>
      <c r="Y166" s="114">
        <f t="shared" si="9"/>
        <v>86178.65</v>
      </c>
      <c r="Z166" s="94">
        <v>0</v>
      </c>
      <c r="AA166" s="118" t="s">
        <v>419</v>
      </c>
      <c r="AB166" s="5" t="s">
        <v>427</v>
      </c>
      <c r="AC166" s="6"/>
      <c r="AD166" s="6"/>
      <c r="AE166" s="6"/>
      <c r="AF166" s="6"/>
      <c r="AG166" s="6"/>
      <c r="AH166" s="6"/>
      <c r="AI166" s="6"/>
      <c r="AJ166" s="107"/>
      <c r="AK166" s="2"/>
      <c r="AL166" s="2"/>
      <c r="AM166" s="2"/>
    </row>
    <row r="167" spans="1:39" s="110" customFormat="1" ht="40.200000000000003" thickBot="1" x14ac:dyDescent="0.35">
      <c r="A167" s="121">
        <v>158</v>
      </c>
      <c r="B167" s="135"/>
      <c r="C167" s="36"/>
      <c r="D167" s="37"/>
      <c r="E167" s="119" t="s">
        <v>215</v>
      </c>
      <c r="F167" s="6"/>
      <c r="G167" s="122" t="s">
        <v>224</v>
      </c>
      <c r="H167" s="101" t="s">
        <v>225</v>
      </c>
      <c r="I167" s="103" t="s">
        <v>226</v>
      </c>
      <c r="J167" s="98" t="s">
        <v>431</v>
      </c>
      <c r="K167" s="126" t="s">
        <v>257</v>
      </c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154">
        <v>187322.17</v>
      </c>
      <c r="X167" s="156">
        <f t="shared" si="7"/>
        <v>187322.17</v>
      </c>
      <c r="Y167" s="114">
        <f t="shared" si="9"/>
        <v>187322.17</v>
      </c>
      <c r="Z167" s="94">
        <v>0</v>
      </c>
      <c r="AA167" s="118" t="s">
        <v>419</v>
      </c>
      <c r="AB167" s="5" t="s">
        <v>427</v>
      </c>
      <c r="AC167" s="6"/>
      <c r="AD167" s="6"/>
      <c r="AE167" s="6"/>
      <c r="AF167" s="6"/>
      <c r="AG167" s="6"/>
      <c r="AH167" s="6"/>
      <c r="AI167" s="6"/>
      <c r="AJ167" s="107"/>
      <c r="AK167" s="2"/>
      <c r="AL167" s="2"/>
      <c r="AM167" s="2"/>
    </row>
    <row r="168" spans="1:39" s="110" customFormat="1" ht="79.8" thickBot="1" x14ac:dyDescent="0.35">
      <c r="A168" s="35">
        <v>159</v>
      </c>
      <c r="B168" s="135"/>
      <c r="C168" s="36"/>
      <c r="D168" s="37"/>
      <c r="E168" s="119" t="s">
        <v>28</v>
      </c>
      <c r="F168" s="6"/>
      <c r="G168" s="157" t="s">
        <v>401</v>
      </c>
      <c r="H168" s="158"/>
      <c r="I168" s="159"/>
      <c r="J168" s="124" t="s">
        <v>200</v>
      </c>
      <c r="K168" s="126" t="s">
        <v>432</v>
      </c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154">
        <v>105828.75</v>
      </c>
      <c r="X168" s="134">
        <f t="shared" si="7"/>
        <v>105828.75</v>
      </c>
      <c r="Y168" s="189"/>
      <c r="Z168" s="94">
        <v>105828.75</v>
      </c>
      <c r="AA168" s="118" t="s">
        <v>20</v>
      </c>
      <c r="AB168" s="5" t="s">
        <v>21</v>
      </c>
      <c r="AC168" s="6"/>
      <c r="AD168" s="6"/>
      <c r="AE168" s="6"/>
      <c r="AF168" s="6"/>
      <c r="AG168" s="6"/>
      <c r="AH168" s="6"/>
      <c r="AI168" s="6"/>
      <c r="AJ168" s="107"/>
      <c r="AK168" s="2"/>
      <c r="AL168" s="2"/>
      <c r="AM168" s="2"/>
    </row>
    <row r="169" spans="1:39" s="110" customFormat="1" ht="79.8" thickBot="1" x14ac:dyDescent="0.35">
      <c r="A169" s="35">
        <v>160</v>
      </c>
      <c r="B169" s="135"/>
      <c r="C169" s="36"/>
      <c r="D169" s="37"/>
      <c r="E169" s="119" t="s">
        <v>28</v>
      </c>
      <c r="F169" s="6"/>
      <c r="G169" s="157" t="s">
        <v>401</v>
      </c>
      <c r="H169" s="158"/>
      <c r="I169" s="159"/>
      <c r="J169" s="124" t="s">
        <v>433</v>
      </c>
      <c r="K169" s="126" t="s">
        <v>434</v>
      </c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154">
        <v>116487.34</v>
      </c>
      <c r="X169" s="134">
        <f t="shared" si="7"/>
        <v>116487.34</v>
      </c>
      <c r="Y169" s="189"/>
      <c r="Z169" s="94">
        <v>116487.34</v>
      </c>
      <c r="AA169" s="118" t="s">
        <v>20</v>
      </c>
      <c r="AB169" s="5" t="s">
        <v>21</v>
      </c>
      <c r="AC169" s="6"/>
      <c r="AD169" s="6"/>
      <c r="AE169" s="6"/>
      <c r="AF169" s="6"/>
      <c r="AG169" s="6"/>
      <c r="AH169" s="6"/>
      <c r="AI169" s="6"/>
      <c r="AJ169" s="107"/>
      <c r="AK169" s="2"/>
      <c r="AL169" s="2"/>
      <c r="AM169" s="2"/>
    </row>
    <row r="170" spans="1:39" s="110" customFormat="1" ht="79.8" thickBot="1" x14ac:dyDescent="0.35">
      <c r="A170" s="35">
        <v>161</v>
      </c>
      <c r="B170" s="135"/>
      <c r="C170" s="36"/>
      <c r="D170" s="37"/>
      <c r="E170" s="119" t="s">
        <v>28</v>
      </c>
      <c r="F170" s="6"/>
      <c r="G170" s="157" t="s">
        <v>401</v>
      </c>
      <c r="H170" s="158"/>
      <c r="I170" s="159"/>
      <c r="J170" s="124" t="s">
        <v>433</v>
      </c>
      <c r="K170" s="126" t="s">
        <v>435</v>
      </c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154">
        <v>355408.04</v>
      </c>
      <c r="X170" s="134">
        <f t="shared" si="7"/>
        <v>355408.04</v>
      </c>
      <c r="Y170" s="189"/>
      <c r="Z170" s="94">
        <v>355408.04</v>
      </c>
      <c r="AA170" s="118" t="s">
        <v>20</v>
      </c>
      <c r="AB170" s="5" t="s">
        <v>21</v>
      </c>
      <c r="AC170" s="6"/>
      <c r="AD170" s="6"/>
      <c r="AE170" s="6"/>
      <c r="AF170" s="6"/>
      <c r="AG170" s="6"/>
      <c r="AH170" s="6"/>
      <c r="AI170" s="6"/>
      <c r="AJ170" s="107"/>
      <c r="AK170" s="2"/>
      <c r="AL170" s="2"/>
      <c r="AM170" s="2"/>
    </row>
    <row r="171" spans="1:39" s="110" customFormat="1" ht="93" thickBot="1" x14ac:dyDescent="0.35">
      <c r="A171" s="35">
        <v>162</v>
      </c>
      <c r="B171" s="135"/>
      <c r="C171" s="36"/>
      <c r="D171" s="136"/>
      <c r="E171" s="160" t="s">
        <v>28</v>
      </c>
      <c r="F171" s="138"/>
      <c r="G171" s="139" t="s">
        <v>436</v>
      </c>
      <c r="H171" s="140"/>
      <c r="I171" s="141"/>
      <c r="J171" s="161" t="s">
        <v>437</v>
      </c>
      <c r="K171" s="126" t="s">
        <v>438</v>
      </c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142">
        <v>45454.54</v>
      </c>
      <c r="X171" s="134">
        <f t="shared" si="7"/>
        <v>45454.54</v>
      </c>
      <c r="Y171" s="189"/>
      <c r="Z171" s="132">
        <v>45454.54</v>
      </c>
      <c r="AA171" s="137" t="s">
        <v>28</v>
      </c>
      <c r="AB171" s="5" t="s">
        <v>21</v>
      </c>
      <c r="AC171" s="6"/>
      <c r="AD171" s="6"/>
      <c r="AE171" s="6"/>
      <c r="AF171" s="6"/>
      <c r="AG171" s="6"/>
      <c r="AH171" s="6"/>
      <c r="AI171" s="6"/>
      <c r="AJ171" s="107"/>
      <c r="AK171" s="2"/>
      <c r="AL171" s="2"/>
      <c r="AM171" s="2"/>
    </row>
    <row r="172" spans="1:39" s="110" customFormat="1" ht="93" thickBot="1" x14ac:dyDescent="0.35">
      <c r="A172" s="35">
        <v>163</v>
      </c>
      <c r="B172" s="135"/>
      <c r="C172" s="36"/>
      <c r="D172" s="136"/>
      <c r="E172" s="160" t="s">
        <v>28</v>
      </c>
      <c r="F172" s="138"/>
      <c r="G172" s="139" t="s">
        <v>439</v>
      </c>
      <c r="H172" s="140"/>
      <c r="I172" s="141"/>
      <c r="J172" s="161" t="s">
        <v>440</v>
      </c>
      <c r="K172" s="162" t="s">
        <v>441</v>
      </c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142">
        <v>45453.42</v>
      </c>
      <c r="X172" s="134">
        <f t="shared" si="7"/>
        <v>45453.42</v>
      </c>
      <c r="Y172" s="189"/>
      <c r="Z172" s="132">
        <v>45453.42</v>
      </c>
      <c r="AA172" s="137" t="s">
        <v>28</v>
      </c>
      <c r="AB172" s="5" t="s">
        <v>21</v>
      </c>
      <c r="AC172" s="6"/>
      <c r="AD172" s="6"/>
      <c r="AE172" s="6"/>
      <c r="AF172" s="6"/>
      <c r="AG172" s="6"/>
      <c r="AH172" s="6"/>
      <c r="AI172" s="6"/>
      <c r="AJ172" s="107"/>
      <c r="AK172" s="2"/>
      <c r="AL172" s="2"/>
      <c r="AM172" s="2"/>
    </row>
    <row r="173" spans="1:39" s="110" customFormat="1" ht="93" thickBot="1" x14ac:dyDescent="0.35">
      <c r="A173" s="35">
        <v>164</v>
      </c>
      <c r="B173" s="135"/>
      <c r="C173" s="36"/>
      <c r="D173" s="136"/>
      <c r="E173" s="160" t="s">
        <v>28</v>
      </c>
      <c r="F173" s="138"/>
      <c r="G173" s="139" t="s">
        <v>442</v>
      </c>
      <c r="H173" s="140"/>
      <c r="I173" s="141"/>
      <c r="J173" s="161" t="s">
        <v>443</v>
      </c>
      <c r="K173" s="162" t="s">
        <v>444</v>
      </c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142">
        <v>24142.86</v>
      </c>
      <c r="X173" s="134">
        <f t="shared" si="7"/>
        <v>24142.86</v>
      </c>
      <c r="Y173" s="189"/>
      <c r="Z173" s="132">
        <v>24142.86</v>
      </c>
      <c r="AA173" s="137" t="s">
        <v>28</v>
      </c>
      <c r="AB173" s="5" t="s">
        <v>21</v>
      </c>
      <c r="AC173" s="6"/>
      <c r="AD173" s="6"/>
      <c r="AE173" s="6"/>
      <c r="AF173" s="6"/>
      <c r="AG173" s="6"/>
      <c r="AH173" s="6"/>
      <c r="AI173" s="6"/>
      <c r="AJ173" s="107"/>
      <c r="AK173" s="2"/>
      <c r="AL173" s="2"/>
      <c r="AM173" s="2"/>
    </row>
    <row r="174" spans="1:39" s="110" customFormat="1" ht="40.200000000000003" thickBot="1" x14ac:dyDescent="0.35">
      <c r="A174" s="35">
        <v>165</v>
      </c>
      <c r="B174" s="135"/>
      <c r="C174" s="36"/>
      <c r="D174" s="136"/>
      <c r="E174" s="160" t="s">
        <v>445</v>
      </c>
      <c r="F174" s="138"/>
      <c r="G174" s="139" t="s">
        <v>446</v>
      </c>
      <c r="H174" s="140"/>
      <c r="I174" s="141"/>
      <c r="J174" s="161" t="s">
        <v>447</v>
      </c>
      <c r="K174" s="162" t="s">
        <v>448</v>
      </c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142">
        <v>109999.98</v>
      </c>
      <c r="X174" s="134">
        <f t="shared" si="7"/>
        <v>109999.98</v>
      </c>
      <c r="Y174" s="189"/>
      <c r="Z174" s="132">
        <v>109999.98</v>
      </c>
      <c r="AA174" s="137" t="s">
        <v>445</v>
      </c>
      <c r="AB174" s="5" t="s">
        <v>309</v>
      </c>
      <c r="AC174" s="6"/>
      <c r="AD174" s="6"/>
      <c r="AE174" s="6"/>
      <c r="AF174" s="6"/>
      <c r="AG174" s="6"/>
      <c r="AH174" s="6"/>
      <c r="AI174" s="6"/>
      <c r="AJ174" s="107"/>
      <c r="AK174" s="2"/>
      <c r="AL174" s="2"/>
      <c r="AM174" s="2"/>
    </row>
    <row r="175" spans="1:39" s="110" customFormat="1" ht="93" thickBot="1" x14ac:dyDescent="0.35">
      <c r="A175" s="35">
        <v>166</v>
      </c>
      <c r="B175" s="135"/>
      <c r="C175" s="36"/>
      <c r="D175" s="136"/>
      <c r="E175" s="137" t="s">
        <v>221</v>
      </c>
      <c r="F175" s="138"/>
      <c r="G175" s="139" t="s">
        <v>261</v>
      </c>
      <c r="H175" s="140" t="s">
        <v>262</v>
      </c>
      <c r="I175" s="163"/>
      <c r="J175" s="98" t="s">
        <v>447</v>
      </c>
      <c r="K175" s="133" t="s">
        <v>449</v>
      </c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142">
        <v>225000</v>
      </c>
      <c r="X175" s="134">
        <f t="shared" si="7"/>
        <v>225000</v>
      </c>
      <c r="Y175" s="189">
        <v>0</v>
      </c>
      <c r="Z175" s="132">
        <v>225000</v>
      </c>
      <c r="AA175" s="137" t="s">
        <v>221</v>
      </c>
      <c r="AB175" s="5" t="s">
        <v>309</v>
      </c>
      <c r="AC175" s="6"/>
      <c r="AD175" s="6"/>
      <c r="AE175" s="6"/>
      <c r="AF175" s="6"/>
      <c r="AG175" s="6"/>
      <c r="AH175" s="6"/>
      <c r="AI175" s="6"/>
      <c r="AJ175" s="107"/>
      <c r="AK175" s="2"/>
      <c r="AL175" s="2"/>
      <c r="AM175" s="2"/>
    </row>
    <row r="176" spans="1:39" s="110" customFormat="1" ht="93" thickBot="1" x14ac:dyDescent="0.35">
      <c r="A176" s="35">
        <v>167</v>
      </c>
      <c r="B176" s="135"/>
      <c r="C176" s="36"/>
      <c r="D176" s="136"/>
      <c r="E176" s="137" t="s">
        <v>221</v>
      </c>
      <c r="F176" s="138"/>
      <c r="G176" s="139" t="s">
        <v>261</v>
      </c>
      <c r="H176" s="140" t="s">
        <v>262</v>
      </c>
      <c r="I176" s="141"/>
      <c r="J176" s="98" t="s">
        <v>450</v>
      </c>
      <c r="K176" s="133" t="s">
        <v>451</v>
      </c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142">
        <v>225000</v>
      </c>
      <c r="X176" s="134">
        <f t="shared" si="7"/>
        <v>225000</v>
      </c>
      <c r="Y176" s="189">
        <v>0</v>
      </c>
      <c r="Z176" s="132">
        <v>225000</v>
      </c>
      <c r="AA176" s="137" t="s">
        <v>221</v>
      </c>
      <c r="AB176" s="5" t="s">
        <v>309</v>
      </c>
      <c r="AC176" s="6"/>
      <c r="AD176" s="6"/>
      <c r="AE176" s="6"/>
      <c r="AF176" s="6"/>
      <c r="AG176" s="6"/>
      <c r="AH176" s="6"/>
      <c r="AI176" s="6"/>
      <c r="AJ176" s="107"/>
      <c r="AK176" s="2"/>
      <c r="AL176" s="2"/>
      <c r="AM176" s="2"/>
    </row>
    <row r="177" spans="1:39" s="110" customFormat="1" ht="93" thickBot="1" x14ac:dyDescent="0.35">
      <c r="A177" s="35">
        <v>168</v>
      </c>
      <c r="B177" s="135"/>
      <c r="C177" s="36"/>
      <c r="D177" s="136"/>
      <c r="E177" s="137"/>
      <c r="F177" s="138"/>
      <c r="G177" s="139" t="s">
        <v>452</v>
      </c>
      <c r="H177" s="140" t="s">
        <v>453</v>
      </c>
      <c r="I177" s="141"/>
      <c r="J177" s="161" t="s">
        <v>454</v>
      </c>
      <c r="K177" s="162" t="s">
        <v>455</v>
      </c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142">
        <v>225000</v>
      </c>
      <c r="X177" s="134">
        <f t="shared" si="7"/>
        <v>225000</v>
      </c>
      <c r="Y177" s="189">
        <v>0</v>
      </c>
      <c r="Z177" s="132">
        <v>225000</v>
      </c>
      <c r="AA177" s="137" t="s">
        <v>221</v>
      </c>
      <c r="AB177" s="5" t="s">
        <v>309</v>
      </c>
      <c r="AC177" s="6"/>
      <c r="AD177" s="6"/>
      <c r="AE177" s="6"/>
      <c r="AF177" s="6"/>
      <c r="AG177" s="6"/>
      <c r="AH177" s="6"/>
      <c r="AI177" s="6"/>
      <c r="AJ177" s="107"/>
      <c r="AK177" s="2"/>
      <c r="AL177" s="2"/>
      <c r="AM177" s="2"/>
    </row>
    <row r="178" spans="1:39" s="2" customFormat="1" ht="15" thickBot="1" x14ac:dyDescent="0.35">
      <c r="A178" s="35"/>
      <c r="B178" s="6"/>
      <c r="C178" s="88"/>
      <c r="D178" s="164"/>
      <c r="E178" s="165"/>
      <c r="F178" s="138"/>
      <c r="G178" s="139"/>
      <c r="H178" s="140"/>
      <c r="I178" s="141"/>
      <c r="J178" s="161"/>
      <c r="K178" s="166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142"/>
      <c r="X178" s="167"/>
      <c r="Y178" s="65"/>
      <c r="Z178" s="167"/>
      <c r="AA178" s="165"/>
      <c r="AB178" s="5"/>
      <c r="AC178" s="6"/>
      <c r="AD178" s="6"/>
      <c r="AE178" s="6"/>
      <c r="AF178" s="6"/>
      <c r="AG178" s="6"/>
      <c r="AH178" s="6"/>
      <c r="AI178" s="6"/>
      <c r="AJ178" s="107"/>
    </row>
    <row r="179" spans="1:39" s="2" customFormat="1" ht="15" thickBot="1" x14ac:dyDescent="0.35">
      <c r="A179" s="35"/>
      <c r="B179" s="6"/>
      <c r="C179" s="88"/>
      <c r="D179" s="164"/>
      <c r="E179" s="168"/>
      <c r="F179" s="138"/>
      <c r="G179" s="139"/>
      <c r="H179" s="140"/>
      <c r="I179" s="141"/>
      <c r="J179" s="161"/>
      <c r="K179" s="166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142"/>
      <c r="X179" s="167">
        <f>SUM(L179:W179)</f>
        <v>0</v>
      </c>
      <c r="Y179" s="65"/>
      <c r="Z179" s="167"/>
      <c r="AA179" s="165"/>
      <c r="AB179" s="5"/>
      <c r="AC179" s="6"/>
      <c r="AD179" s="6"/>
      <c r="AE179" s="6"/>
      <c r="AF179" s="6"/>
      <c r="AG179" s="6"/>
      <c r="AH179" s="6"/>
      <c r="AI179" s="6"/>
      <c r="AJ179" s="107"/>
    </row>
    <row r="180" spans="1:39" ht="15" thickBot="1" x14ac:dyDescent="0.35">
      <c r="A180" s="52"/>
      <c r="B180" s="7"/>
      <c r="C180" s="7"/>
      <c r="D180" s="7"/>
      <c r="E180" s="7"/>
      <c r="F180" s="6"/>
      <c r="G180" s="6"/>
      <c r="H180" s="6"/>
      <c r="I180" s="6"/>
      <c r="J180" s="89"/>
      <c r="K180" s="169"/>
      <c r="L180" s="65">
        <f t="shared" ref="L180:W180" si="10">SUM(L10:L179)</f>
        <v>4553348.7500000009</v>
      </c>
      <c r="M180" s="65">
        <f t="shared" si="10"/>
        <v>10565700.869999997</v>
      </c>
      <c r="N180" s="65">
        <f t="shared" si="10"/>
        <v>6315787.6799999997</v>
      </c>
      <c r="O180" s="65">
        <f t="shared" si="10"/>
        <v>2476017.7499999995</v>
      </c>
      <c r="P180" s="50">
        <f t="shared" si="10"/>
        <v>1539073.2799999998</v>
      </c>
      <c r="Q180" s="50">
        <f t="shared" si="10"/>
        <v>1664191.03</v>
      </c>
      <c r="R180" s="50">
        <f t="shared" si="10"/>
        <v>1739379.24</v>
      </c>
      <c r="S180" s="50">
        <f t="shared" si="10"/>
        <v>4111960.52</v>
      </c>
      <c r="T180" s="50">
        <f t="shared" si="10"/>
        <v>1910352.06</v>
      </c>
      <c r="U180" s="50">
        <f t="shared" si="10"/>
        <v>225000</v>
      </c>
      <c r="V180" s="50">
        <f t="shared" si="10"/>
        <v>3897815.2399999998</v>
      </c>
      <c r="W180" s="50">
        <f t="shared" si="10"/>
        <v>8478093.5299999993</v>
      </c>
      <c r="X180" s="50">
        <f>SUM(X10:X179)</f>
        <v>47476719.950000018</v>
      </c>
      <c r="Y180" s="65">
        <f>SUBTOTAL(9,Y36:Y176)</f>
        <v>32884680.730000012</v>
      </c>
      <c r="Z180" s="50">
        <f>X180-Y180</f>
        <v>14592039.220000006</v>
      </c>
      <c r="AA180" s="6"/>
      <c r="AB180" s="7"/>
      <c r="AC180" s="51"/>
      <c r="AD180" s="7"/>
      <c r="AE180" s="7"/>
      <c r="AF180" s="7"/>
      <c r="AG180" s="7"/>
      <c r="AH180" s="7"/>
      <c r="AI180" s="7"/>
      <c r="AJ180" s="7"/>
    </row>
    <row r="181" spans="1:39" x14ac:dyDescent="0.3">
      <c r="X181" s="53"/>
      <c r="Z181" s="53"/>
      <c r="AB181"/>
    </row>
    <row r="182" spans="1:39" x14ac:dyDescent="0.3">
      <c r="L182" s="63">
        <f>L180</f>
        <v>4553348.7500000009</v>
      </c>
      <c r="M182" s="63">
        <f t="shared" ref="M182:S182" si="11">L182+M180</f>
        <v>15119049.619999997</v>
      </c>
      <c r="N182" s="63">
        <f t="shared" si="11"/>
        <v>21434837.299999997</v>
      </c>
      <c r="O182" s="63">
        <f t="shared" si="11"/>
        <v>23910855.049999997</v>
      </c>
      <c r="P182" s="53">
        <f t="shared" si="11"/>
        <v>25449928.329999998</v>
      </c>
      <c r="Q182" s="53">
        <f t="shared" si="11"/>
        <v>27114119.359999999</v>
      </c>
      <c r="R182" s="53">
        <f t="shared" si="11"/>
        <v>28853498.599999998</v>
      </c>
      <c r="S182" s="53">
        <f t="shared" si="11"/>
        <v>32965459.119999997</v>
      </c>
      <c r="T182" s="53">
        <f>S182+T180</f>
        <v>34875811.18</v>
      </c>
      <c r="Z182" s="53"/>
      <c r="AB182"/>
    </row>
    <row r="183" spans="1:39" x14ac:dyDescent="0.3">
      <c r="E183" s="11" t="s">
        <v>456</v>
      </c>
      <c r="U183" s="53">
        <f>T182+U180</f>
        <v>35100811.18</v>
      </c>
      <c r="V183" s="53">
        <f>U183+V180</f>
        <v>38998626.420000002</v>
      </c>
      <c r="W183" s="53">
        <f>V183+W180</f>
        <v>47476719.950000003</v>
      </c>
      <c r="X183" s="53">
        <v>47476719.950000018</v>
      </c>
      <c r="Z183" s="53"/>
    </row>
    <row r="184" spans="1:39" x14ac:dyDescent="0.3">
      <c r="D184">
        <v>72</v>
      </c>
      <c r="E184">
        <v>63</v>
      </c>
      <c r="G184" s="2" t="s">
        <v>457</v>
      </c>
      <c r="H184" s="2" t="s">
        <v>254</v>
      </c>
      <c r="I184" s="171">
        <v>187322.17</v>
      </c>
      <c r="W184" s="76"/>
      <c r="X184" s="76">
        <f>AB191</f>
        <v>14592039.219999999</v>
      </c>
      <c r="Y184" s="78"/>
      <c r="Z184" s="53"/>
      <c r="AA184" s="172" t="s">
        <v>29</v>
      </c>
      <c r="AB184" s="55">
        <f>0</f>
        <v>0</v>
      </c>
    </row>
    <row r="185" spans="1:39" x14ac:dyDescent="0.3">
      <c r="D185">
        <v>165</v>
      </c>
      <c r="E185">
        <v>156</v>
      </c>
      <c r="G185" s="2" t="s">
        <v>457</v>
      </c>
      <c r="H185" s="2" t="s">
        <v>254</v>
      </c>
      <c r="I185" s="171">
        <v>187322.17</v>
      </c>
      <c r="K185" s="173">
        <v>-47476719.949999988</v>
      </c>
      <c r="W185" s="76"/>
      <c r="X185" s="76">
        <f>X183-X184</f>
        <v>32884680.730000019</v>
      </c>
      <c r="Y185" s="78"/>
      <c r="Z185" s="53"/>
      <c r="AA185" s="172" t="s">
        <v>30</v>
      </c>
      <c r="AB185" s="55">
        <v>0</v>
      </c>
    </row>
    <row r="186" spans="1:39" x14ac:dyDescent="0.3">
      <c r="D186">
        <v>73</v>
      </c>
      <c r="E186" s="69">
        <v>64</v>
      </c>
      <c r="G186" s="2" t="s">
        <v>457</v>
      </c>
      <c r="H186" s="2" t="s">
        <v>256</v>
      </c>
      <c r="I186" s="171">
        <v>86178.65</v>
      </c>
      <c r="K186" s="173">
        <f>I184+I186+I188+I191</f>
        <v>568434.66999999993</v>
      </c>
      <c r="W186" s="76"/>
      <c r="X186" s="76"/>
      <c r="Y186" s="78">
        <v>38255222.149999999</v>
      </c>
      <c r="Z186" s="53"/>
      <c r="AA186" s="172" t="s">
        <v>31</v>
      </c>
      <c r="AB186" s="55">
        <f>Z70</f>
        <v>108083.51</v>
      </c>
    </row>
    <row r="187" spans="1:39" x14ac:dyDescent="0.3">
      <c r="B187" s="11"/>
      <c r="C187" s="11"/>
      <c r="D187">
        <v>166</v>
      </c>
      <c r="E187" s="69">
        <v>157</v>
      </c>
      <c r="G187" s="2" t="s">
        <v>457</v>
      </c>
      <c r="H187" s="2" t="s">
        <v>256</v>
      </c>
      <c r="I187" s="171">
        <v>86178.65</v>
      </c>
      <c r="K187" s="174">
        <f>SUBTOTAL(9,K185:K186)</f>
        <v>-46908285.279999986</v>
      </c>
      <c r="L187" s="2"/>
      <c r="M187" s="2"/>
      <c r="N187" s="2"/>
      <c r="O187" s="2"/>
      <c r="P187"/>
      <c r="Q187"/>
      <c r="R187"/>
      <c r="S187"/>
      <c r="T187"/>
      <c r="W187" s="175"/>
      <c r="X187" s="76"/>
      <c r="Y187" s="78">
        <f>-32884680.73</f>
        <v>-32884680.73</v>
      </c>
      <c r="Z187"/>
      <c r="AA187" s="176" t="s">
        <v>32</v>
      </c>
      <c r="AB187" s="55">
        <v>0</v>
      </c>
    </row>
    <row r="188" spans="1:39" x14ac:dyDescent="0.3">
      <c r="D188">
        <v>74</v>
      </c>
      <c r="E188" s="177">
        <v>65</v>
      </c>
      <c r="G188" s="2" t="s">
        <v>457</v>
      </c>
      <c r="H188" s="2" t="s">
        <v>257</v>
      </c>
      <c r="I188" s="2">
        <v>187322.17</v>
      </c>
      <c r="K188" s="178"/>
      <c r="L188" s="2"/>
      <c r="M188" s="2"/>
      <c r="N188" s="2"/>
      <c r="O188" s="2"/>
      <c r="P188"/>
      <c r="Q188"/>
      <c r="R188"/>
      <c r="S188"/>
      <c r="T188"/>
      <c r="U188"/>
      <c r="V188"/>
      <c r="W188"/>
      <c r="X188"/>
      <c r="Y188" s="64">
        <f>SUM(Y186:Y187)</f>
        <v>5370541.4199999981</v>
      </c>
      <c r="Z188" s="10"/>
      <c r="AA188" s="172" t="s">
        <v>33</v>
      </c>
      <c r="AB188" s="55">
        <v>0</v>
      </c>
    </row>
    <row r="189" spans="1:39" x14ac:dyDescent="0.3">
      <c r="D189">
        <v>167</v>
      </c>
      <c r="E189" s="177">
        <v>158</v>
      </c>
      <c r="G189" s="2" t="s">
        <v>457</v>
      </c>
      <c r="H189" s="2" t="s">
        <v>257</v>
      </c>
      <c r="I189" s="2">
        <v>187322.17</v>
      </c>
      <c r="K189" s="178"/>
      <c r="L189" s="2"/>
      <c r="M189" s="2"/>
      <c r="N189" s="2"/>
      <c r="O189" s="2"/>
      <c r="P189"/>
      <c r="Q189"/>
      <c r="R189"/>
      <c r="S189"/>
      <c r="T189"/>
      <c r="U189"/>
      <c r="V189"/>
      <c r="W189" s="10"/>
      <c r="X189" s="10"/>
      <c r="Y189" s="64"/>
      <c r="Z189"/>
      <c r="AA189" s="172" t="s">
        <v>34</v>
      </c>
      <c r="AB189" s="55">
        <f>Z10+Z11+Z12+Z13+Z14+Z15+Z16+Z17+Z18+Z19+Z20+Z21+Z22+Z23+Z24+Z25+Z26+Z27+Z28+Z29+Z30+Z31+Z32+Z33+Z34+Z35+Z86+Z87+Z88+Z89+Z90+Z92+Z94+Z139+Z140+Z148+Z149+Z150+Z151+Z152+Z155+Z156+Z168+Z169+Z170+Z171+Z172+Z173</f>
        <v>7503996.959999999</v>
      </c>
    </row>
    <row r="190" spans="1:39" x14ac:dyDescent="0.3">
      <c r="D190">
        <v>71</v>
      </c>
      <c r="E190" s="177">
        <v>62</v>
      </c>
      <c r="G190" s="179" t="s">
        <v>457</v>
      </c>
      <c r="H190" s="2" t="s">
        <v>253</v>
      </c>
      <c r="I190" s="2">
        <v>107611.68</v>
      </c>
      <c r="K190" s="178"/>
      <c r="L190" s="2"/>
      <c r="M190" s="2"/>
      <c r="N190" s="2"/>
      <c r="O190" s="2"/>
      <c r="P190"/>
      <c r="Q190"/>
      <c r="R190"/>
      <c r="S190"/>
      <c r="T190"/>
      <c r="U190"/>
      <c r="V190"/>
      <c r="W190"/>
      <c r="X190" s="10">
        <f>K187</f>
        <v>-46908285.279999986</v>
      </c>
      <c r="Y190" s="64">
        <f>K185</f>
        <v>-47476719.949999988</v>
      </c>
      <c r="Z190"/>
      <c r="AA190" s="172" t="s">
        <v>35</v>
      </c>
      <c r="AB190" s="55">
        <f>Z36+Z44+Z82+Z83+Z93+Z95+Z147+Z153+Z154+Z157+Z158+Z174+Z175+Z176+Z177</f>
        <v>6979958.7500000009</v>
      </c>
    </row>
    <row r="191" spans="1:39" ht="15" thickBot="1" x14ac:dyDescent="0.35">
      <c r="B191" s="11"/>
      <c r="C191" s="11"/>
      <c r="D191">
        <v>164</v>
      </c>
      <c r="E191" s="177">
        <v>155</v>
      </c>
      <c r="G191" s="179" t="s">
        <v>457</v>
      </c>
      <c r="H191" s="2" t="s">
        <v>253</v>
      </c>
      <c r="I191" s="2">
        <v>107611.68</v>
      </c>
      <c r="K191" s="178"/>
      <c r="L191" s="2"/>
      <c r="M191" s="2"/>
      <c r="N191" s="2"/>
      <c r="O191" s="2"/>
      <c r="P191"/>
      <c r="Q191"/>
      <c r="R191"/>
      <c r="S191"/>
      <c r="T191"/>
      <c r="U191"/>
      <c r="V191"/>
      <c r="W191"/>
      <c r="X191" s="10">
        <f>Y186</f>
        <v>38255222.149999999</v>
      </c>
      <c r="Y191" s="64">
        <f>Y186</f>
        <v>38255222.149999999</v>
      </c>
      <c r="Z191"/>
      <c r="AA191" s="172"/>
      <c r="AB191" s="57">
        <f>SUM(AB184:AB190)</f>
        <v>14592039.219999999</v>
      </c>
    </row>
    <row r="192" spans="1:39" ht="15" thickTop="1" x14ac:dyDescent="0.3">
      <c r="E192" s="71"/>
      <c r="G192" s="180"/>
      <c r="K192" s="178"/>
      <c r="L192" s="2"/>
      <c r="M192" s="2"/>
      <c r="N192" s="2"/>
      <c r="O192" s="2"/>
      <c r="P192"/>
      <c r="Q192"/>
      <c r="R192"/>
      <c r="S192"/>
      <c r="T192"/>
      <c r="U192"/>
      <c r="V192"/>
      <c r="W192"/>
      <c r="X192" s="10">
        <f>SUM(X190:X191)</f>
        <v>-8653063.1299999878</v>
      </c>
      <c r="Y192" s="64">
        <f>SUM(Y190:Y191)</f>
        <v>-9221497.7999999896</v>
      </c>
      <c r="Z192"/>
      <c r="AA192" s="172"/>
      <c r="AB192" s="55"/>
    </row>
    <row r="193" spans="2:37" x14ac:dyDescent="0.3">
      <c r="E193" s="71"/>
      <c r="G193" s="180"/>
      <c r="K193" s="178"/>
      <c r="L193" s="2"/>
      <c r="M193" s="2"/>
      <c r="N193" s="2"/>
      <c r="O193" s="2"/>
      <c r="P193"/>
      <c r="Q193"/>
      <c r="R193"/>
      <c r="S193"/>
      <c r="T193"/>
      <c r="U193"/>
      <c r="V193"/>
      <c r="W193"/>
      <c r="X193"/>
      <c r="Y193" s="2"/>
      <c r="Z193"/>
      <c r="AA193" s="172"/>
      <c r="AB193" s="55"/>
    </row>
    <row r="194" spans="2:37" x14ac:dyDescent="0.3">
      <c r="E194" s="71"/>
      <c r="G194" s="180"/>
      <c r="K194" s="178"/>
      <c r="L194" s="2"/>
      <c r="M194" s="2"/>
      <c r="N194" s="2"/>
      <c r="O194" s="2"/>
      <c r="P194"/>
      <c r="Q194"/>
      <c r="R194"/>
      <c r="S194"/>
      <c r="T194"/>
      <c r="U194"/>
      <c r="V194"/>
      <c r="W194"/>
      <c r="X194"/>
      <c r="Y194" s="64">
        <f>Y192</f>
        <v>-9221497.7999999896</v>
      </c>
      <c r="Z194"/>
      <c r="AA194" s="64"/>
      <c r="AB194" s="10"/>
      <c r="AC194" s="10"/>
      <c r="AK194" s="10"/>
    </row>
    <row r="195" spans="2:37" x14ac:dyDescent="0.3">
      <c r="B195" s="11"/>
      <c r="C195" s="11"/>
      <c r="D195" s="11"/>
      <c r="E195" s="71"/>
      <c r="G195" s="180"/>
      <c r="K195" s="181"/>
      <c r="L195" s="2"/>
      <c r="M195" s="2"/>
      <c r="N195" s="182"/>
      <c r="O195" s="182"/>
      <c r="P195" s="58"/>
      <c r="Q195" s="58"/>
      <c r="R195" s="58"/>
      <c r="S195" s="58"/>
      <c r="T195" s="58"/>
      <c r="U195"/>
      <c r="V195"/>
      <c r="W195" s="58"/>
      <c r="X195" s="10"/>
      <c r="Y195" s="64">
        <f>-X192</f>
        <v>8653063.1299999878</v>
      </c>
      <c r="Z195" s="10"/>
      <c r="AB195"/>
    </row>
    <row r="196" spans="2:37" x14ac:dyDescent="0.3">
      <c r="E196" s="71"/>
      <c r="G196" s="180"/>
      <c r="K196" s="183">
        <f>K185</f>
        <v>-47476719.949999988</v>
      </c>
      <c r="N196" s="182"/>
      <c r="O196" s="182"/>
      <c r="P196" s="58"/>
      <c r="Q196" s="58"/>
      <c r="R196" s="58"/>
      <c r="S196" s="58"/>
      <c r="T196" s="58"/>
      <c r="U196"/>
      <c r="V196"/>
      <c r="W196" s="58"/>
      <c r="X196" s="59"/>
      <c r="Y196" s="184">
        <f>SUM(Y194:Y195)</f>
        <v>-568434.67000000179</v>
      </c>
      <c r="Z196" s="59"/>
      <c r="AA196" s="182">
        <v>45474</v>
      </c>
      <c r="AB196" s="58"/>
      <c r="AC196" s="10"/>
    </row>
    <row r="197" spans="2:37" x14ac:dyDescent="0.3">
      <c r="E197" s="71"/>
      <c r="G197" s="180"/>
      <c r="K197" s="183">
        <f>Y180</f>
        <v>32884680.730000012</v>
      </c>
      <c r="N197" s="182"/>
      <c r="O197" s="182"/>
      <c r="P197" s="58"/>
      <c r="Q197" s="58"/>
      <c r="R197" s="58"/>
      <c r="S197" s="58"/>
      <c r="T197" s="58"/>
      <c r="U197"/>
      <c r="V197"/>
      <c r="W197" s="58"/>
      <c r="X197" s="59"/>
      <c r="Y197" s="184"/>
      <c r="Z197" s="59"/>
      <c r="AA197" s="182">
        <v>45505</v>
      </c>
      <c r="AB197" s="58"/>
      <c r="AC197" s="59"/>
    </row>
    <row r="198" spans="2:37" x14ac:dyDescent="0.3">
      <c r="E198" s="71"/>
      <c r="G198" s="180"/>
      <c r="K198" s="183"/>
      <c r="U198"/>
      <c r="V198"/>
      <c r="X198" s="76"/>
      <c r="Y198" s="78"/>
      <c r="Z198" s="76"/>
      <c r="AA198" s="182">
        <v>45536</v>
      </c>
      <c r="AB198" s="58"/>
      <c r="AC198" s="59"/>
    </row>
    <row r="199" spans="2:37" x14ac:dyDescent="0.3">
      <c r="E199" s="72"/>
      <c r="K199" s="185">
        <f>SUM(K195:K198)</f>
        <v>-14592039.219999976</v>
      </c>
      <c r="N199" s="186"/>
      <c r="O199" s="186"/>
      <c r="P199" s="60"/>
      <c r="Q199" s="60"/>
      <c r="R199" s="60"/>
      <c r="S199" s="60"/>
      <c r="T199" s="60"/>
      <c r="U199"/>
      <c r="V199"/>
      <c r="W199" s="60"/>
      <c r="X199" s="77"/>
      <c r="Y199" s="80"/>
      <c r="Z199" s="77"/>
      <c r="AA199" s="63"/>
      <c r="AB199" s="53"/>
      <c r="AC199" s="53"/>
    </row>
    <row r="200" spans="2:37" ht="15" thickBot="1" x14ac:dyDescent="0.35">
      <c r="U200"/>
      <c r="V200"/>
      <c r="X200" s="76"/>
      <c r="Y200" s="78"/>
      <c r="Z200" s="76"/>
      <c r="AA200" s="186" t="s">
        <v>36</v>
      </c>
      <c r="AB200" s="60"/>
      <c r="AC200" s="187">
        <f>SUM(AC196:AC199)</f>
        <v>0</v>
      </c>
    </row>
    <row r="201" spans="2:37" x14ac:dyDescent="0.3">
      <c r="U201"/>
      <c r="V201"/>
      <c r="X201" s="76"/>
      <c r="Y201" s="78"/>
      <c r="Z201" s="76"/>
      <c r="AA201" s="186"/>
      <c r="AB201" s="60"/>
      <c r="AC201" s="77"/>
    </row>
    <row r="202" spans="2:37" x14ac:dyDescent="0.3">
      <c r="P202" s="62"/>
      <c r="Q202" s="62"/>
      <c r="R202" s="62"/>
      <c r="S202" s="62"/>
      <c r="T202" s="62"/>
      <c r="U202" s="62"/>
      <c r="V202" s="75"/>
      <c r="W202" s="75"/>
      <c r="X202" s="76"/>
      <c r="Y202" s="78"/>
      <c r="Z202" s="76"/>
      <c r="AA202" s="182">
        <v>45566</v>
      </c>
      <c r="AB202" s="58"/>
      <c r="AC202" s="10"/>
    </row>
    <row r="203" spans="2:37" x14ac:dyDescent="0.3">
      <c r="E203" s="73"/>
      <c r="G203" s="180"/>
      <c r="P203" s="62"/>
      <c r="Q203" s="62"/>
      <c r="R203" s="62"/>
      <c r="S203" s="62"/>
      <c r="T203" s="62"/>
      <c r="U203" s="62"/>
      <c r="V203" s="75"/>
      <c r="W203" s="75"/>
      <c r="X203" s="76"/>
      <c r="Y203" s="78"/>
      <c r="Z203" s="76"/>
      <c r="AA203" s="182">
        <v>45597</v>
      </c>
      <c r="AB203" s="58"/>
      <c r="AC203" s="59"/>
    </row>
    <row r="204" spans="2:37" x14ac:dyDescent="0.3">
      <c r="E204" s="73"/>
      <c r="G204" s="180"/>
      <c r="P204" s="62"/>
      <c r="Q204" s="62"/>
      <c r="R204" s="62"/>
      <c r="S204" s="62"/>
      <c r="T204" s="62"/>
      <c r="U204" s="62"/>
      <c r="V204" s="75"/>
      <c r="W204" s="75"/>
      <c r="X204" s="76"/>
      <c r="Y204" s="78"/>
      <c r="Z204" s="76"/>
      <c r="AA204" s="182">
        <v>45627</v>
      </c>
      <c r="AB204" s="58"/>
      <c r="AC204" s="59"/>
    </row>
    <row r="205" spans="2:37" x14ac:dyDescent="0.3">
      <c r="E205" s="73"/>
      <c r="G205" s="180"/>
      <c r="V205" s="76"/>
      <c r="W205" s="76"/>
      <c r="X205" s="76"/>
      <c r="Y205" s="78"/>
      <c r="Z205" s="76"/>
      <c r="AA205" s="63"/>
      <c r="AB205" s="53"/>
      <c r="AC205" s="53"/>
    </row>
    <row r="206" spans="2:37" ht="15" thickBot="1" x14ac:dyDescent="0.35">
      <c r="E206" s="69"/>
      <c r="G206" s="179"/>
      <c r="P206" s="60"/>
      <c r="Q206" s="60"/>
      <c r="R206" s="60"/>
      <c r="S206" s="60"/>
      <c r="T206" s="60"/>
      <c r="U206" s="60"/>
      <c r="V206" s="77"/>
      <c r="W206" s="77"/>
      <c r="X206" s="77"/>
      <c r="Y206" s="80"/>
      <c r="Z206" s="77"/>
      <c r="AA206" s="186" t="s">
        <v>458</v>
      </c>
      <c r="AB206" s="60"/>
      <c r="AC206" s="187">
        <f>SUM(AC202:AC205)</f>
        <v>0</v>
      </c>
    </row>
    <row r="207" spans="2:37" x14ac:dyDescent="0.3">
      <c r="E207" s="69"/>
      <c r="G207" s="179"/>
      <c r="P207" s="60"/>
      <c r="Q207" s="60"/>
      <c r="R207" s="60"/>
      <c r="S207" s="60"/>
      <c r="T207" s="60"/>
      <c r="U207" s="60"/>
      <c r="V207" s="77"/>
      <c r="W207" s="77"/>
      <c r="X207" s="77"/>
      <c r="Y207" s="80"/>
      <c r="Z207" s="77"/>
      <c r="AA207" s="186"/>
      <c r="AB207" s="60"/>
      <c r="AC207" s="77"/>
    </row>
    <row r="208" spans="2:37" x14ac:dyDescent="0.3">
      <c r="V208" s="76"/>
      <c r="W208" s="76"/>
      <c r="X208" s="76"/>
      <c r="Y208" s="78"/>
      <c r="Z208" s="76"/>
      <c r="AA208" s="182">
        <v>45658</v>
      </c>
      <c r="AB208" s="58"/>
      <c r="AC208" s="10"/>
    </row>
    <row r="209" spans="1:37" x14ac:dyDescent="0.3">
      <c r="V209" s="76"/>
      <c r="W209" s="76"/>
      <c r="X209" s="76"/>
      <c r="Y209" s="78"/>
      <c r="Z209" s="76"/>
      <c r="AA209" s="182">
        <v>45689</v>
      </c>
      <c r="AB209" s="58"/>
      <c r="AC209" s="59"/>
    </row>
    <row r="210" spans="1:37" x14ac:dyDescent="0.3">
      <c r="P210" s="60"/>
      <c r="Q210" s="60"/>
      <c r="R210" s="60"/>
      <c r="S210" s="60"/>
      <c r="T210" s="60"/>
      <c r="U210" s="60"/>
      <c r="V210" s="77"/>
      <c r="W210" s="77"/>
      <c r="X210" s="77"/>
      <c r="Y210" s="80"/>
      <c r="Z210" s="77"/>
      <c r="AA210" s="182">
        <v>45717</v>
      </c>
      <c r="AB210" s="58"/>
      <c r="AC210" s="59"/>
    </row>
    <row r="211" spans="1:37" x14ac:dyDescent="0.3">
      <c r="V211" s="76"/>
      <c r="W211" s="76"/>
      <c r="X211" s="78"/>
      <c r="Y211" s="78"/>
      <c r="Z211" s="78"/>
      <c r="AA211" s="63"/>
      <c r="AB211" s="53"/>
      <c r="AC211" s="53"/>
    </row>
    <row r="212" spans="1:37" ht="15" thickBot="1" x14ac:dyDescent="0.35">
      <c r="V212" s="76"/>
      <c r="W212" s="76"/>
      <c r="X212" s="78"/>
      <c r="Y212" s="78"/>
      <c r="Z212" s="78"/>
      <c r="AA212" s="186" t="s">
        <v>459</v>
      </c>
      <c r="AB212" s="60"/>
      <c r="AC212" s="187">
        <f>SUM(AC208:AC211)</f>
        <v>0</v>
      </c>
    </row>
    <row r="213" spans="1:37" x14ac:dyDescent="0.3">
      <c r="T213" s="60"/>
      <c r="U213" s="60"/>
      <c r="V213" s="77"/>
      <c r="W213" s="77"/>
      <c r="X213" s="79"/>
      <c r="Y213" s="80"/>
      <c r="Z213" s="79"/>
    </row>
    <row r="214" spans="1:37" x14ac:dyDescent="0.3">
      <c r="V214" s="76"/>
      <c r="W214" s="76"/>
      <c r="X214" s="78"/>
      <c r="Y214" s="78"/>
      <c r="Z214" s="78"/>
    </row>
    <row r="215" spans="1:37" x14ac:dyDescent="0.3">
      <c r="V215" s="76"/>
      <c r="W215" s="76"/>
      <c r="X215" s="80"/>
      <c r="Y215" s="80"/>
      <c r="Z215" s="80"/>
      <c r="AA215" s="182">
        <v>45748</v>
      </c>
      <c r="AB215" s="58"/>
      <c r="AC215" s="10"/>
    </row>
    <row r="216" spans="1:37" x14ac:dyDescent="0.3">
      <c r="AA216" s="182">
        <v>45778</v>
      </c>
      <c r="AB216" s="58"/>
      <c r="AC216" s="59"/>
    </row>
    <row r="217" spans="1:37" s="2" customFormat="1" x14ac:dyDescent="0.3">
      <c r="A217"/>
      <c r="B217"/>
      <c r="C217"/>
      <c r="D217"/>
      <c r="E217"/>
      <c r="K217" s="170"/>
      <c r="L217" s="63"/>
      <c r="M217" s="63"/>
      <c r="N217" s="63"/>
      <c r="O217" s="63"/>
      <c r="P217" s="53"/>
      <c r="Q217" s="53"/>
      <c r="R217" s="53"/>
      <c r="S217" s="53"/>
      <c r="T217" s="53"/>
      <c r="U217" s="53"/>
      <c r="V217" s="53"/>
      <c r="W217" s="53"/>
      <c r="X217" s="63"/>
      <c r="Y217" s="63"/>
      <c r="Z217" s="63"/>
      <c r="AA217" s="182">
        <v>45809</v>
      </c>
      <c r="AB217" s="58"/>
      <c r="AC217" s="59">
        <f>AB191</f>
        <v>14592039.219999999</v>
      </c>
      <c r="AD217"/>
      <c r="AE217"/>
      <c r="AF217"/>
      <c r="AG217"/>
      <c r="AH217"/>
      <c r="AI217"/>
      <c r="AJ217"/>
      <c r="AK217"/>
    </row>
    <row r="218" spans="1:37" x14ac:dyDescent="0.3">
      <c r="AA218" s="63"/>
      <c r="AB218" s="53"/>
      <c r="AC218" s="53"/>
    </row>
    <row r="219" spans="1:37" ht="15" thickBot="1" x14ac:dyDescent="0.35">
      <c r="V219" s="53">
        <v>13698285.92</v>
      </c>
      <c r="AA219" s="186" t="s">
        <v>460</v>
      </c>
      <c r="AB219" s="60"/>
      <c r="AC219" s="187">
        <f>SUM(AC215:AC218)</f>
        <v>14592039.219999999</v>
      </c>
    </row>
    <row r="220" spans="1:37" s="2" customFormat="1" x14ac:dyDescent="0.3">
      <c r="A220"/>
      <c r="B220"/>
      <c r="C220"/>
      <c r="D220"/>
      <c r="E220"/>
      <c r="K220" s="170"/>
      <c r="L220" s="63"/>
      <c r="M220" s="63"/>
      <c r="N220" s="63"/>
      <c r="O220" s="63"/>
      <c r="P220" s="53"/>
      <c r="Q220" s="53"/>
      <c r="R220" s="53"/>
      <c r="S220" s="53"/>
      <c r="T220" s="53"/>
      <c r="U220" s="53"/>
      <c r="V220" s="53">
        <v>11250857.970000001</v>
      </c>
      <c r="W220" s="53"/>
      <c r="X220" s="63"/>
      <c r="Y220" s="63"/>
      <c r="Z220" s="63"/>
      <c r="AC220"/>
      <c r="AD220"/>
      <c r="AE220"/>
      <c r="AF220"/>
      <c r="AG220"/>
      <c r="AH220"/>
      <c r="AI220"/>
      <c r="AJ220"/>
      <c r="AK220"/>
    </row>
    <row r="221" spans="1:37" x14ac:dyDescent="0.3">
      <c r="V221" s="53">
        <f>V219-V220</f>
        <v>2447427.9499999993</v>
      </c>
    </row>
    <row r="222" spans="1:37" ht="15" thickBot="1" x14ac:dyDescent="0.35">
      <c r="AB222" s="84" t="s">
        <v>461</v>
      </c>
      <c r="AC222" s="188">
        <f>AC200+AC206+AC212+AC219</f>
        <v>14592039.219999999</v>
      </c>
    </row>
    <row r="223" spans="1:37" ht="15" thickTop="1" x14ac:dyDescent="0.3">
      <c r="V223" s="53">
        <f>AC219</f>
        <v>14592039.219999999</v>
      </c>
    </row>
    <row r="224" spans="1:37" x14ac:dyDescent="0.3">
      <c r="V224" s="53">
        <v>11250857.969999999</v>
      </c>
    </row>
    <row r="225" spans="22:22" x14ac:dyDescent="0.3">
      <c r="V225" s="53">
        <f>V223-V224</f>
        <v>3341181.25</v>
      </c>
    </row>
  </sheetData>
  <autoFilter ref="A9:AM177" xr:uid="{4B6CA84A-12BB-431A-84D2-DCE593DD528B}"/>
  <mergeCells count="26">
    <mergeCell ref="V8:V9"/>
    <mergeCell ref="W8:W9"/>
    <mergeCell ref="X8:X9"/>
    <mergeCell ref="AA8:AA9"/>
    <mergeCell ref="P8:P9"/>
    <mergeCell ref="Q8:Q9"/>
    <mergeCell ref="R8:R9"/>
    <mergeCell ref="S8:S9"/>
    <mergeCell ref="T8:T9"/>
    <mergeCell ref="U8:U9"/>
    <mergeCell ref="O8:O9"/>
    <mergeCell ref="A3:AJ3"/>
    <mergeCell ref="A4:AJ4"/>
    <mergeCell ref="A6:AJ6"/>
    <mergeCell ref="A7:A9"/>
    <mergeCell ref="B7:B9"/>
    <mergeCell ref="F7:F9"/>
    <mergeCell ref="J7:AA7"/>
    <mergeCell ref="AB7:AB9"/>
    <mergeCell ref="AC7:AC9"/>
    <mergeCell ref="AD7:AJ7"/>
    <mergeCell ref="J8:J9"/>
    <mergeCell ref="K8:K9"/>
    <mergeCell ref="L8:L9"/>
    <mergeCell ref="M8:M9"/>
    <mergeCell ref="N8:N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EBB5F-F6A3-445F-91AC-B4951990AA22}">
  <dimension ref="A1:S50"/>
  <sheetViews>
    <sheetView tabSelected="1" workbookViewId="0">
      <selection activeCell="W22" sqref="W22"/>
    </sheetView>
  </sheetViews>
  <sheetFormatPr defaultRowHeight="14.4" x14ac:dyDescent="0.3"/>
  <cols>
    <col min="1" max="1" width="22.5546875" customWidth="1"/>
    <col min="2" max="2" width="41.109375" customWidth="1"/>
    <col min="3" max="4" width="16.5546875" customWidth="1"/>
    <col min="5" max="5" width="16.33203125" hidden="1" customWidth="1"/>
    <col min="6" max="6" width="14.6640625" hidden="1" customWidth="1"/>
    <col min="7" max="7" width="15.21875" hidden="1" customWidth="1"/>
    <col min="8" max="9" width="15.6640625" hidden="1" customWidth="1"/>
    <col min="10" max="10" width="15.6640625" style="288" hidden="1" customWidth="1"/>
    <col min="11" max="11" width="15.33203125" style="294" hidden="1" customWidth="1"/>
    <col min="12" max="12" width="14" style="288" hidden="1" customWidth="1"/>
    <col min="13" max="13" width="14.44140625" style="288" hidden="1" customWidth="1"/>
    <col min="14" max="15" width="9.109375" hidden="1" customWidth="1"/>
    <col min="16" max="16" width="10.6640625" hidden="1" customWidth="1"/>
    <col min="17" max="17" width="13.5546875" hidden="1" customWidth="1"/>
    <col min="18" max="18" width="13.44140625" customWidth="1"/>
    <col min="19" max="19" width="12" bestFit="1" customWidth="1"/>
  </cols>
  <sheetData>
    <row r="1" spans="1:19" ht="26.4" thickBot="1" x14ac:dyDescent="0.55000000000000004">
      <c r="A1" s="287" t="s">
        <v>498</v>
      </c>
      <c r="B1" s="287"/>
      <c r="C1" s="287"/>
      <c r="D1" s="287"/>
      <c r="E1" s="287"/>
      <c r="F1" s="287"/>
      <c r="G1" s="11"/>
      <c r="H1" s="287"/>
      <c r="I1" s="287"/>
      <c r="K1" s="289" t="s">
        <v>499</v>
      </c>
    </row>
    <row r="3" spans="1:19" ht="23.4" x14ac:dyDescent="0.45">
      <c r="A3" s="290" t="s">
        <v>529</v>
      </c>
      <c r="B3" s="290"/>
      <c r="C3" s="290"/>
      <c r="D3" s="290"/>
      <c r="E3" s="290"/>
      <c r="F3" s="290"/>
      <c r="G3" s="11"/>
      <c r="H3" s="291"/>
      <c r="I3" s="291"/>
      <c r="J3" s="291"/>
      <c r="K3" s="292"/>
      <c r="L3" s="291"/>
      <c r="M3"/>
    </row>
    <row r="4" spans="1:19" x14ac:dyDescent="0.3">
      <c r="H4" s="293"/>
      <c r="I4" s="293"/>
    </row>
    <row r="5" spans="1:19" ht="21" x14ac:dyDescent="0.4">
      <c r="A5" s="295" t="s">
        <v>500</v>
      </c>
      <c r="B5" s="295"/>
      <c r="C5" s="295"/>
      <c r="D5" s="295"/>
      <c r="E5" s="295"/>
      <c r="F5" s="295"/>
      <c r="G5" s="11"/>
      <c r="H5" s="295"/>
      <c r="I5" s="295"/>
      <c r="R5" s="296"/>
    </row>
    <row r="7" spans="1:19" ht="21" x14ac:dyDescent="0.4">
      <c r="A7" s="295" t="s">
        <v>501</v>
      </c>
      <c r="B7" s="295"/>
      <c r="C7" s="72" t="s">
        <v>532</v>
      </c>
      <c r="D7" s="72" t="s">
        <v>502</v>
      </c>
      <c r="E7" s="72" t="s">
        <v>503</v>
      </c>
      <c r="F7" s="72" t="s">
        <v>504</v>
      </c>
      <c r="G7" s="72" t="s">
        <v>505</v>
      </c>
      <c r="H7" s="72" t="s">
        <v>506</v>
      </c>
      <c r="I7" s="72" t="s">
        <v>507</v>
      </c>
      <c r="J7" s="297">
        <v>20182019</v>
      </c>
      <c r="K7" s="298">
        <v>2018</v>
      </c>
      <c r="L7" s="298">
        <v>2017</v>
      </c>
      <c r="M7" s="298">
        <v>2016</v>
      </c>
      <c r="R7" s="97"/>
    </row>
    <row r="8" spans="1:19" x14ac:dyDescent="0.3">
      <c r="L8" s="294"/>
      <c r="M8" s="294"/>
      <c r="P8" s="299">
        <f>J9+J12+J13+J14+J17</f>
        <v>25388665</v>
      </c>
      <c r="R8" s="300"/>
      <c r="S8" s="301"/>
    </row>
    <row r="9" spans="1:19" ht="15.6" x14ac:dyDescent="0.3">
      <c r="A9" s="302" t="s">
        <v>530</v>
      </c>
      <c r="B9" s="302"/>
      <c r="C9" s="303">
        <f>D26</f>
        <v>44638328.890000023</v>
      </c>
      <c r="D9" s="303">
        <f>E26</f>
        <v>235114683.98000002</v>
      </c>
      <c r="E9" s="304">
        <v>187044590</v>
      </c>
      <c r="F9" s="301">
        <v>89729005</v>
      </c>
      <c r="G9" s="305">
        <f>H26</f>
        <v>117409198.25</v>
      </c>
      <c r="H9" s="301">
        <f>I26</f>
        <v>80597040.25</v>
      </c>
      <c r="I9" s="301">
        <f>J26</f>
        <v>37243476.25</v>
      </c>
      <c r="J9" s="306">
        <v>104827940</v>
      </c>
      <c r="K9" s="294">
        <v>90995995</v>
      </c>
      <c r="L9" s="307">
        <v>0</v>
      </c>
      <c r="M9"/>
      <c r="P9" s="291">
        <f>J10</f>
        <v>11827109.25</v>
      </c>
      <c r="R9" s="291"/>
      <c r="S9" s="308"/>
    </row>
    <row r="10" spans="1:19" ht="15.6" x14ac:dyDescent="0.3">
      <c r="A10" s="309" t="s">
        <v>508</v>
      </c>
      <c r="B10" s="309"/>
      <c r="C10" s="310">
        <v>1196095.5500000003</v>
      </c>
      <c r="D10" s="310">
        <f>'[1]JUNE 2025 YTD'!X180</f>
        <v>47476719.950000018</v>
      </c>
      <c r="E10" s="304">
        <v>98497738</v>
      </c>
      <c r="F10" s="308">
        <v>114605224</v>
      </c>
      <c r="G10" s="311">
        <f>[2]Irregular20212022!V137</f>
        <v>61450510.580000006</v>
      </c>
      <c r="H10" s="291">
        <v>29565272</v>
      </c>
      <c r="I10" s="291">
        <v>43353564</v>
      </c>
      <c r="J10" s="312">
        <f>7438134+4388975.25</f>
        <v>11827109.25</v>
      </c>
      <c r="K10" s="313">
        <v>12252915</v>
      </c>
      <c r="L10" s="314">
        <f>2845633+89450</f>
        <v>2935083</v>
      </c>
      <c r="M10" s="315">
        <v>2515111</v>
      </c>
      <c r="P10" s="299">
        <f>SUM(P8:P9)</f>
        <v>37215774.25</v>
      </c>
      <c r="R10" s="316"/>
      <c r="S10" s="317"/>
    </row>
    <row r="11" spans="1:19" ht="15.6" x14ac:dyDescent="0.3">
      <c r="A11" s="309" t="s">
        <v>509</v>
      </c>
      <c r="B11" s="309"/>
      <c r="C11" s="318">
        <v>0</v>
      </c>
      <c r="D11" s="318">
        <v>0</v>
      </c>
      <c r="E11" s="319">
        <v>-1329835.01999998</v>
      </c>
      <c r="F11" s="317">
        <v>0</v>
      </c>
      <c r="G11" s="320">
        <v>0</v>
      </c>
      <c r="H11" s="312"/>
      <c r="I11" s="312"/>
      <c r="J11" s="321">
        <v>27702</v>
      </c>
      <c r="K11" s="313"/>
      <c r="L11" s="314"/>
      <c r="M11" s="315"/>
      <c r="P11" s="299"/>
      <c r="S11" s="317"/>
    </row>
    <row r="12" spans="1:19" ht="15.6" hidden="1" x14ac:dyDescent="0.3">
      <c r="A12" s="309" t="s">
        <v>510</v>
      </c>
      <c r="B12" s="309"/>
      <c r="C12" s="318"/>
      <c r="D12" s="318"/>
      <c r="E12" s="304"/>
      <c r="F12" s="317"/>
      <c r="G12" s="320">
        <v>0</v>
      </c>
      <c r="H12" s="322">
        <v>0</v>
      </c>
      <c r="I12" s="322"/>
      <c r="J12" s="301">
        <v>-39460428</v>
      </c>
      <c r="K12" s="323">
        <f>0</f>
        <v>0</v>
      </c>
      <c r="L12" s="324">
        <f t="shared" ref="L12:L18" si="0">-2935083</f>
        <v>-2935083</v>
      </c>
      <c r="M12" s="325">
        <f t="shared" ref="M12:M18" si="1">-2515111</f>
        <v>-2515111</v>
      </c>
      <c r="S12" s="317"/>
    </row>
    <row r="13" spans="1:19" ht="15.6" hidden="1" x14ac:dyDescent="0.3">
      <c r="A13" s="309" t="s">
        <v>511</v>
      </c>
      <c r="B13" s="309"/>
      <c r="C13" s="318"/>
      <c r="D13" s="318"/>
      <c r="E13" s="304"/>
      <c r="F13" s="317"/>
      <c r="G13" s="320">
        <v>0</v>
      </c>
      <c r="H13" s="322">
        <v>0</v>
      </c>
      <c r="I13" s="322"/>
      <c r="J13" s="326">
        <v>-27178275</v>
      </c>
      <c r="K13" s="323">
        <f>0</f>
        <v>0</v>
      </c>
      <c r="L13" s="324">
        <f t="shared" si="0"/>
        <v>-2935083</v>
      </c>
      <c r="M13" s="325">
        <f t="shared" si="1"/>
        <v>-2515111</v>
      </c>
      <c r="S13" s="317"/>
    </row>
    <row r="14" spans="1:19" ht="15.6" hidden="1" x14ac:dyDescent="0.3">
      <c r="A14" s="309" t="s">
        <v>512</v>
      </c>
      <c r="B14" s="309"/>
      <c r="C14" s="318"/>
      <c r="D14" s="318"/>
      <c r="E14" s="304"/>
      <c r="F14" s="317"/>
      <c r="G14" s="320">
        <v>0</v>
      </c>
      <c r="H14" s="322">
        <v>0</v>
      </c>
      <c r="I14" s="322"/>
      <c r="J14" s="301">
        <v>-12252915</v>
      </c>
      <c r="K14" s="323">
        <f>0</f>
        <v>0</v>
      </c>
      <c r="L14" s="324">
        <f t="shared" si="0"/>
        <v>-2935083</v>
      </c>
      <c r="M14" s="325">
        <f t="shared" si="1"/>
        <v>-2515111</v>
      </c>
      <c r="S14" s="327"/>
    </row>
    <row r="15" spans="1:19" ht="15.6" hidden="1" x14ac:dyDescent="0.3">
      <c r="A15" s="309" t="s">
        <v>513</v>
      </c>
      <c r="B15" s="309"/>
      <c r="C15" s="318"/>
      <c r="D15" s="318"/>
      <c r="E15" s="304">
        <v>0</v>
      </c>
      <c r="F15" s="327">
        <v>0</v>
      </c>
      <c r="G15" s="327">
        <v>0</v>
      </c>
      <c r="H15" s="322">
        <v>7246886</v>
      </c>
      <c r="I15" s="322">
        <v>0</v>
      </c>
      <c r="J15" s="301"/>
      <c r="K15" s="323"/>
      <c r="L15" s="324"/>
      <c r="M15" s="325"/>
      <c r="S15" s="327"/>
    </row>
    <row r="16" spans="1:19" ht="15.6" hidden="1" x14ac:dyDescent="0.3">
      <c r="A16" s="309" t="s">
        <v>514</v>
      </c>
      <c r="B16" s="309"/>
      <c r="C16" s="318"/>
      <c r="D16" s="318"/>
      <c r="E16" s="304">
        <v>0</v>
      </c>
      <c r="F16" s="327">
        <v>0</v>
      </c>
      <c r="G16" s="320">
        <f>-11443763.73-7246886.02+(-383345.27)</f>
        <v>-19073995.02</v>
      </c>
      <c r="H16" s="328">
        <v>0</v>
      </c>
      <c r="I16" s="328">
        <v>0</v>
      </c>
      <c r="J16" s="322">
        <v>0</v>
      </c>
      <c r="K16" s="323">
        <f>0</f>
        <v>0</v>
      </c>
      <c r="L16" s="324">
        <f t="shared" si="0"/>
        <v>-2935083</v>
      </c>
      <c r="M16" s="325">
        <f t="shared" si="1"/>
        <v>-2515111</v>
      </c>
      <c r="Q16">
        <v>-383345.27</v>
      </c>
      <c r="R16" s="310">
        <f>G16-Q16</f>
        <v>-18690649.75</v>
      </c>
      <c r="S16" s="327"/>
    </row>
    <row r="17" spans="1:19" ht="15.6" hidden="1" x14ac:dyDescent="0.3">
      <c r="A17" s="309" t="s">
        <v>515</v>
      </c>
      <c r="B17" s="309"/>
      <c r="C17" s="318"/>
      <c r="D17" s="318"/>
      <c r="E17" s="304">
        <v>0</v>
      </c>
      <c r="F17" s="327">
        <v>0</v>
      </c>
      <c r="G17" s="320">
        <f>-'[2]Irregular 20192020'!T69</f>
        <v>-43023774.417000003</v>
      </c>
      <c r="H17" s="322">
        <v>0</v>
      </c>
      <c r="I17" s="322">
        <v>0</v>
      </c>
      <c r="J17" s="301">
        <v>-547657</v>
      </c>
      <c r="K17" s="323">
        <f>0</f>
        <v>0</v>
      </c>
      <c r="L17" s="324">
        <f t="shared" si="0"/>
        <v>-2935083</v>
      </c>
      <c r="M17" s="325">
        <f t="shared" si="1"/>
        <v>-2515111</v>
      </c>
      <c r="S17" s="327"/>
    </row>
    <row r="18" spans="1:19" ht="15.6" x14ac:dyDescent="0.3">
      <c r="A18" s="309" t="s">
        <v>516</v>
      </c>
      <c r="B18" s="309"/>
      <c r="C18" s="318">
        <v>0</v>
      </c>
      <c r="D18" s="318">
        <v>0</v>
      </c>
      <c r="E18" s="304">
        <v>0</v>
      </c>
      <c r="F18" s="327">
        <v>0</v>
      </c>
      <c r="G18" s="320">
        <v>-27032935.02</v>
      </c>
      <c r="H18" s="322">
        <v>0</v>
      </c>
      <c r="I18" s="322">
        <v>0</v>
      </c>
      <c r="J18" s="322">
        <v>0</v>
      </c>
      <c r="K18" s="323">
        <f>0</f>
        <v>0</v>
      </c>
      <c r="L18" s="324">
        <f t="shared" si="0"/>
        <v>-2935083</v>
      </c>
      <c r="M18" s="325">
        <f t="shared" si="1"/>
        <v>-2515111</v>
      </c>
      <c r="S18" s="320"/>
    </row>
    <row r="19" spans="1:19" ht="15.6" x14ac:dyDescent="0.3">
      <c r="A19" s="309" t="s">
        <v>517</v>
      </c>
      <c r="B19" s="309"/>
      <c r="C19" s="318">
        <v>0</v>
      </c>
      <c r="D19" s="304">
        <f>-[3]Irregular20212022!Y137</f>
        <v>-44160871.260000013</v>
      </c>
      <c r="E19" s="304">
        <v>0</v>
      </c>
      <c r="F19" s="320">
        <v>-17289639</v>
      </c>
      <c r="G19" s="320">
        <v>0</v>
      </c>
      <c r="H19" s="322"/>
      <c r="I19" s="322"/>
      <c r="J19" s="322"/>
      <c r="K19" s="323"/>
      <c r="L19" s="324"/>
      <c r="M19" s="325"/>
      <c r="S19" s="320"/>
    </row>
    <row r="20" spans="1:19" ht="15.6" x14ac:dyDescent="0.3">
      <c r="A20" s="309" t="s">
        <v>518</v>
      </c>
      <c r="B20" s="309"/>
      <c r="C20" s="318">
        <v>0</v>
      </c>
      <c r="D20" s="329">
        <v>0</v>
      </c>
      <c r="E20" s="304">
        <v>-49097809</v>
      </c>
      <c r="F20" s="320"/>
      <c r="G20" s="320"/>
      <c r="H20" s="322"/>
      <c r="I20" s="322"/>
      <c r="J20" s="322"/>
      <c r="K20" s="323"/>
      <c r="L20" s="324"/>
      <c r="M20" s="325"/>
    </row>
    <row r="21" spans="1:19" ht="15.6" x14ac:dyDescent="0.3">
      <c r="A21" s="309" t="s">
        <v>518</v>
      </c>
      <c r="B21" s="309"/>
      <c r="C21" s="318">
        <v>0</v>
      </c>
      <c r="D21" s="329">
        <f>-'[4]Irregular 2022-2023'!Y226</f>
        <v>-63739620.07</v>
      </c>
      <c r="E21" s="304">
        <v>0</v>
      </c>
      <c r="F21" s="320"/>
      <c r="G21" s="320"/>
      <c r="H21" s="322"/>
      <c r="I21" s="322"/>
      <c r="J21" s="322"/>
      <c r="K21" s="323"/>
      <c r="L21" s="324"/>
      <c r="M21" s="325"/>
    </row>
    <row r="22" spans="1:19" ht="15.6" x14ac:dyDescent="0.3">
      <c r="A22" s="309" t="s">
        <v>519</v>
      </c>
      <c r="B22" s="309"/>
      <c r="C22" s="318">
        <v>0</v>
      </c>
      <c r="D22" s="329">
        <f>-'[4]Irregular 23-24'!Y250</f>
        <v>-97167902.980000019</v>
      </c>
      <c r="E22" s="304"/>
      <c r="F22" s="320"/>
      <c r="G22" s="320"/>
      <c r="H22" s="322"/>
      <c r="I22" s="322"/>
      <c r="J22" s="322"/>
      <c r="K22" s="323"/>
      <c r="L22" s="324"/>
      <c r="M22" s="325"/>
    </row>
    <row r="23" spans="1:19" ht="15.6" x14ac:dyDescent="0.3">
      <c r="A23" s="309" t="s">
        <v>520</v>
      </c>
      <c r="B23" s="309"/>
      <c r="C23" s="318">
        <v>0</v>
      </c>
      <c r="D23" s="342">
        <f>-'[4]Irregular 2024-2025'!Y180</f>
        <v>-32884680.730000012</v>
      </c>
      <c r="E23" s="304"/>
      <c r="F23" s="320"/>
      <c r="G23" s="320"/>
      <c r="H23" s="322"/>
      <c r="I23" s="322"/>
      <c r="J23" s="322"/>
      <c r="K23" s="323"/>
      <c r="L23" s="324"/>
      <c r="M23" s="325"/>
    </row>
    <row r="24" spans="1:19" ht="15.6" x14ac:dyDescent="0.3">
      <c r="A24" s="309" t="s">
        <v>531</v>
      </c>
      <c r="B24" s="309"/>
      <c r="C24" s="318">
        <v>0</v>
      </c>
      <c r="D24" s="342">
        <f>-'[4]Irregular 2024-2025'!Y181</f>
        <v>0</v>
      </c>
      <c r="E24" s="304"/>
      <c r="F24" s="320"/>
      <c r="G24" s="320"/>
      <c r="H24" s="322"/>
      <c r="I24" s="322"/>
      <c r="J24" s="322"/>
      <c r="K24" s="323"/>
      <c r="L24" s="324"/>
      <c r="M24" s="325"/>
    </row>
    <row r="25" spans="1:19" ht="15.6" x14ac:dyDescent="0.3">
      <c r="A25" s="309"/>
      <c r="B25" s="309"/>
      <c r="C25" s="318"/>
      <c r="D25" s="318"/>
      <c r="E25" s="309"/>
      <c r="F25" s="317"/>
      <c r="G25" s="330"/>
      <c r="H25" s="322"/>
      <c r="I25" s="322"/>
      <c r="J25" s="322"/>
      <c r="K25" s="323"/>
      <c r="L25" s="324"/>
      <c r="M25" s="325"/>
    </row>
    <row r="26" spans="1:19" ht="16.2" thickBot="1" x14ac:dyDescent="0.35">
      <c r="A26" s="309" t="s">
        <v>521</v>
      </c>
      <c r="B26" s="309"/>
      <c r="C26" s="331">
        <f>SUM(C9:C23)</f>
        <v>45834424.44000002</v>
      </c>
      <c r="D26" s="331">
        <f>SUM(D9:D23)</f>
        <v>44638328.890000023</v>
      </c>
      <c r="E26" s="331">
        <f>SUM(E9:E25)</f>
        <v>235114683.98000002</v>
      </c>
      <c r="F26" s="332">
        <f>SUM(F9:F20)</f>
        <v>187044590</v>
      </c>
      <c r="G26" s="333">
        <f>SUM(G9:G19)</f>
        <v>89729004.373000011</v>
      </c>
      <c r="H26" s="333">
        <f>SUM(H9:H18)</f>
        <v>117409198.25</v>
      </c>
      <c r="I26" s="333">
        <f>SUM(I9:I19)</f>
        <v>80597040.25</v>
      </c>
      <c r="J26" s="333">
        <f>SUM(J9:J17)</f>
        <v>37243476.25</v>
      </c>
      <c r="K26" s="334">
        <f>SUM(K9:K17)</f>
        <v>103248910</v>
      </c>
      <c r="L26" s="334">
        <f>0</f>
        <v>0</v>
      </c>
      <c r="M26" s="335">
        <f>0</f>
        <v>0</v>
      </c>
    </row>
    <row r="27" spans="1:19" ht="16.2" thickTop="1" x14ac:dyDescent="0.3">
      <c r="A27" s="309"/>
      <c r="B27" s="309"/>
      <c r="C27" s="309"/>
      <c r="D27" s="309"/>
      <c r="E27" s="309"/>
      <c r="F27" s="309"/>
      <c r="H27" s="309"/>
      <c r="I27" s="309"/>
      <c r="J27" s="336"/>
      <c r="K27" s="337"/>
      <c r="L27" s="336"/>
      <c r="M27" s="336"/>
    </row>
    <row r="28" spans="1:19" ht="15.6" x14ac:dyDescent="0.3">
      <c r="A28" s="309"/>
      <c r="B28" s="309"/>
      <c r="C28" s="318"/>
      <c r="D28" s="318"/>
      <c r="E28" s="309"/>
      <c r="F28" s="309"/>
      <c r="H28" s="309"/>
      <c r="I28" s="309"/>
      <c r="J28" s="336"/>
      <c r="K28" s="337"/>
      <c r="L28" s="336"/>
      <c r="M28" s="336"/>
    </row>
    <row r="29" spans="1:19" ht="15.6" x14ac:dyDescent="0.3">
      <c r="A29" s="309" t="s">
        <v>522</v>
      </c>
      <c r="B29" s="309"/>
      <c r="C29" s="309"/>
      <c r="D29" s="309"/>
      <c r="E29" s="309"/>
      <c r="F29" s="338"/>
      <c r="G29" s="97"/>
      <c r="H29" s="339"/>
      <c r="I29" s="339"/>
    </row>
    <row r="30" spans="1:19" ht="15.6" x14ac:dyDescent="0.3">
      <c r="A30" s="309"/>
      <c r="B30" s="309"/>
      <c r="C30" s="309"/>
      <c r="D30" s="309"/>
      <c r="E30" s="309"/>
      <c r="F30" s="340"/>
      <c r="G30" s="2"/>
      <c r="H30" s="340"/>
      <c r="I30" s="340"/>
    </row>
    <row r="31" spans="1:19" ht="15.6" x14ac:dyDescent="0.3">
      <c r="A31" s="309"/>
      <c r="B31" s="309"/>
      <c r="C31" s="309"/>
      <c r="D31" s="309"/>
      <c r="E31" s="309"/>
      <c r="F31" s="340"/>
      <c r="G31" s="2"/>
      <c r="H31" s="340"/>
      <c r="I31" s="340"/>
    </row>
    <row r="32" spans="1:19" s="288" customFormat="1" ht="15.6" x14ac:dyDescent="0.3">
      <c r="A32" s="309"/>
      <c r="B32" s="309"/>
      <c r="C32" s="309"/>
      <c r="D32" s="309"/>
      <c r="E32" s="343"/>
      <c r="F32" s="344"/>
      <c r="G32" s="345"/>
      <c r="H32" s="344"/>
      <c r="I32" s="344"/>
      <c r="J32" s="346"/>
      <c r="K32" s="347"/>
      <c r="L32" s="346"/>
      <c r="M32" s="346"/>
      <c r="N32" s="346"/>
      <c r="O32" s="346"/>
      <c r="P32" s="346"/>
      <c r="Q32" s="346"/>
      <c r="R32" s="346"/>
    </row>
    <row r="33" spans="1:18" s="288" customFormat="1" ht="15.6" x14ac:dyDescent="0.3">
      <c r="A33" s="309"/>
      <c r="B33" s="309"/>
      <c r="C33" s="309"/>
      <c r="D33" s="309"/>
      <c r="E33" s="343"/>
      <c r="F33" s="344"/>
      <c r="G33" s="345"/>
      <c r="H33" s="344"/>
      <c r="I33" s="344"/>
      <c r="J33" s="346"/>
      <c r="K33" s="347"/>
      <c r="L33" s="346"/>
      <c r="M33" s="346"/>
      <c r="N33" s="346"/>
      <c r="O33" s="346"/>
      <c r="P33" s="346"/>
      <c r="Q33" s="346"/>
      <c r="R33" s="346"/>
    </row>
    <row r="34" spans="1:18" x14ac:dyDescent="0.3">
      <c r="E34" s="348"/>
      <c r="F34" s="348"/>
      <c r="G34" s="348"/>
      <c r="H34" s="348"/>
      <c r="I34" s="348"/>
      <c r="J34" s="346"/>
      <c r="K34" s="347"/>
      <c r="L34" s="346"/>
      <c r="M34" s="346"/>
      <c r="N34" s="348"/>
      <c r="O34" s="348"/>
      <c r="P34" s="348"/>
      <c r="Q34" s="348"/>
      <c r="R34" s="348"/>
    </row>
    <row r="35" spans="1:18" s="288" customFormat="1" ht="15.6" x14ac:dyDescent="0.3">
      <c r="A35" s="309" t="s">
        <v>523</v>
      </c>
      <c r="B35" s="309"/>
      <c r="C35" s="341"/>
      <c r="D35" s="341"/>
      <c r="E35" s="346"/>
      <c r="F35" s="343"/>
      <c r="G35" s="348"/>
      <c r="H35" s="343"/>
      <c r="I35" s="343"/>
      <c r="J35" s="346"/>
      <c r="K35" s="347"/>
      <c r="L35" s="346"/>
      <c r="M35" s="346"/>
      <c r="N35" s="346"/>
      <c r="O35" s="346"/>
      <c r="P35" s="346"/>
      <c r="Q35" s="346"/>
      <c r="R35" s="346"/>
    </row>
    <row r="36" spans="1:18" s="288" customFormat="1" x14ac:dyDescent="0.3">
      <c r="A36"/>
      <c r="B36"/>
      <c r="E36" s="346"/>
      <c r="F36" s="349" t="s">
        <v>524</v>
      </c>
      <c r="G36" s="349"/>
      <c r="H36" s="349"/>
      <c r="I36" s="349"/>
      <c r="J36" s="346"/>
      <c r="K36" s="347"/>
      <c r="L36" s="346"/>
      <c r="M36" s="346"/>
      <c r="N36" s="346"/>
      <c r="O36" s="346"/>
      <c r="P36" s="346"/>
      <c r="Q36" s="346"/>
      <c r="R36" s="346"/>
    </row>
    <row r="37" spans="1:18" s="288" customFormat="1" ht="15.6" x14ac:dyDescent="0.3">
      <c r="A37" s="309"/>
      <c r="B37" s="309"/>
      <c r="E37" s="346"/>
      <c r="F37" s="344"/>
      <c r="G37" s="345"/>
      <c r="H37" s="344"/>
      <c r="I37" s="344"/>
      <c r="J37" s="346"/>
      <c r="K37" s="347"/>
      <c r="L37" s="346"/>
      <c r="M37" s="346"/>
      <c r="N37" s="346"/>
      <c r="O37" s="346"/>
      <c r="P37" s="346"/>
      <c r="Q37" s="346"/>
      <c r="R37" s="346"/>
    </row>
    <row r="38" spans="1:18" s="288" customFormat="1" ht="15.6" x14ac:dyDescent="0.3">
      <c r="A38" s="309"/>
      <c r="B38" s="309"/>
      <c r="E38" s="346"/>
      <c r="F38" s="344"/>
      <c r="G38" s="345"/>
      <c r="H38" s="344"/>
      <c r="I38" s="344"/>
      <c r="J38" s="346"/>
      <c r="K38" s="347"/>
      <c r="L38" s="346"/>
      <c r="M38" s="346"/>
      <c r="N38" s="346"/>
      <c r="O38" s="346"/>
      <c r="P38" s="346"/>
      <c r="Q38" s="346"/>
      <c r="R38" s="346"/>
    </row>
    <row r="39" spans="1:18" s="288" customFormat="1" ht="15.6" x14ac:dyDescent="0.3">
      <c r="A39" s="309"/>
      <c r="B39" s="309"/>
      <c r="E39" s="346"/>
      <c r="F39" s="344"/>
      <c r="G39" s="345"/>
      <c r="H39" s="344"/>
      <c r="I39" s="344"/>
      <c r="J39" s="346"/>
      <c r="K39" s="347"/>
      <c r="L39" s="346"/>
      <c r="M39" s="346"/>
      <c r="N39" s="346"/>
      <c r="O39" s="346"/>
      <c r="P39" s="346"/>
      <c r="Q39" s="346"/>
      <c r="R39" s="346"/>
    </row>
    <row r="40" spans="1:18" x14ac:dyDescent="0.3">
      <c r="E40" s="348"/>
      <c r="F40" s="348"/>
      <c r="G40" s="348"/>
      <c r="H40" s="348"/>
      <c r="I40" s="348"/>
      <c r="J40" s="346"/>
      <c r="K40" s="347"/>
      <c r="L40" s="346"/>
      <c r="M40" s="346"/>
      <c r="N40" s="348"/>
      <c r="O40" s="348"/>
      <c r="P40" s="348"/>
      <c r="Q40" s="348"/>
      <c r="R40" s="348"/>
    </row>
    <row r="41" spans="1:18" s="288" customFormat="1" ht="15.6" x14ac:dyDescent="0.3">
      <c r="A41" s="309" t="s">
        <v>525</v>
      </c>
      <c r="B41" s="309"/>
      <c r="C41" s="341"/>
      <c r="D41" s="341"/>
      <c r="E41" s="346"/>
      <c r="F41" s="343"/>
      <c r="G41" s="348"/>
      <c r="H41" s="343"/>
      <c r="I41" s="343"/>
      <c r="J41" s="346"/>
      <c r="K41" s="347"/>
      <c r="L41" s="346"/>
      <c r="M41" s="346"/>
      <c r="N41" s="346"/>
      <c r="O41" s="346"/>
      <c r="P41" s="346"/>
      <c r="Q41" s="346"/>
      <c r="R41" s="346"/>
    </row>
    <row r="42" spans="1:18" s="288" customFormat="1" x14ac:dyDescent="0.3">
      <c r="A42"/>
      <c r="B42"/>
      <c r="E42" s="346"/>
      <c r="F42" s="349" t="s">
        <v>526</v>
      </c>
      <c r="G42" s="349"/>
      <c r="H42" s="349"/>
      <c r="I42" s="349"/>
      <c r="J42" s="346"/>
      <c r="K42" s="347"/>
      <c r="L42" s="346"/>
      <c r="M42" s="346"/>
      <c r="N42" s="346"/>
      <c r="O42" s="346"/>
      <c r="P42" s="346"/>
      <c r="Q42" s="346"/>
      <c r="R42" s="346"/>
    </row>
    <row r="43" spans="1:18" s="288" customFormat="1" x14ac:dyDescent="0.3">
      <c r="A43"/>
      <c r="B43"/>
      <c r="E43" s="346"/>
      <c r="F43" s="349"/>
      <c r="G43" s="349"/>
      <c r="H43" s="349"/>
      <c r="I43" s="349"/>
      <c r="J43" s="346"/>
      <c r="K43" s="347"/>
      <c r="L43" s="346"/>
      <c r="M43" s="346"/>
      <c r="N43" s="346"/>
      <c r="O43" s="346"/>
      <c r="P43" s="346"/>
      <c r="Q43" s="346"/>
      <c r="R43" s="346"/>
    </row>
    <row r="44" spans="1:18" s="288" customFormat="1" x14ac:dyDescent="0.3">
      <c r="A44"/>
      <c r="B44"/>
      <c r="E44" s="346"/>
      <c r="F44" s="349"/>
      <c r="G44" s="349"/>
      <c r="H44" s="349"/>
      <c r="I44" s="349"/>
      <c r="J44" s="346"/>
      <c r="K44" s="347"/>
      <c r="L44" s="346"/>
      <c r="M44" s="346"/>
      <c r="N44" s="346"/>
      <c r="O44" s="346"/>
      <c r="P44" s="346"/>
      <c r="Q44" s="346"/>
      <c r="R44" s="346"/>
    </row>
    <row r="45" spans="1:18" s="288" customFormat="1" x14ac:dyDescent="0.3">
      <c r="A45"/>
      <c r="B45"/>
      <c r="E45" s="346"/>
      <c r="F45" s="348"/>
      <c r="G45" s="348"/>
      <c r="H45" s="348"/>
      <c r="I45" s="348"/>
      <c r="J45" s="346"/>
      <c r="K45" s="347"/>
      <c r="L45" s="346"/>
      <c r="M45" s="346"/>
      <c r="N45" s="346"/>
      <c r="O45" s="346"/>
      <c r="P45" s="346"/>
      <c r="Q45" s="346"/>
      <c r="R45" s="346"/>
    </row>
    <row r="46" spans="1:18" s="288" customFormat="1" x14ac:dyDescent="0.3">
      <c r="A46"/>
      <c r="B46"/>
      <c r="E46" s="346"/>
      <c r="F46" s="348"/>
      <c r="G46" s="348"/>
      <c r="H46" s="348"/>
      <c r="I46" s="348"/>
      <c r="J46" s="346"/>
      <c r="K46" s="347"/>
      <c r="L46" s="346"/>
      <c r="M46" s="346"/>
      <c r="N46" s="346"/>
      <c r="O46" s="346"/>
      <c r="P46" s="346"/>
      <c r="Q46" s="346"/>
      <c r="R46" s="346"/>
    </row>
    <row r="47" spans="1:18" s="288" customFormat="1" ht="15.6" x14ac:dyDescent="0.3">
      <c r="A47" t="s">
        <v>527</v>
      </c>
      <c r="B47"/>
      <c r="C47" s="341"/>
      <c r="D47" s="341"/>
      <c r="E47" s="346"/>
      <c r="F47" s="343"/>
      <c r="G47" s="348"/>
      <c r="H47" s="343"/>
      <c r="I47" s="343"/>
      <c r="J47" s="346"/>
      <c r="K47" s="347"/>
      <c r="L47" s="346"/>
      <c r="M47" s="346"/>
      <c r="N47" s="346"/>
      <c r="O47" s="346"/>
      <c r="P47" s="346"/>
      <c r="Q47" s="346"/>
      <c r="R47" s="346"/>
    </row>
    <row r="48" spans="1:18" s="288" customFormat="1" x14ac:dyDescent="0.3">
      <c r="A48"/>
      <c r="B48"/>
      <c r="E48" s="346"/>
      <c r="F48" s="349" t="s">
        <v>528</v>
      </c>
      <c r="G48" s="349"/>
      <c r="H48" s="349"/>
      <c r="I48" s="349"/>
      <c r="J48" s="346"/>
      <c r="K48" s="347"/>
      <c r="L48" s="346"/>
      <c r="M48" s="346"/>
      <c r="N48" s="346"/>
      <c r="O48" s="346"/>
      <c r="P48" s="346"/>
      <c r="Q48" s="346"/>
      <c r="R48" s="346"/>
    </row>
    <row r="49" spans="1:18" s="288" customFormat="1" x14ac:dyDescent="0.3">
      <c r="A49"/>
      <c r="B49"/>
      <c r="C49"/>
      <c r="D49"/>
      <c r="E49" s="348"/>
      <c r="F49" s="348"/>
      <c r="G49" s="348"/>
      <c r="H49" s="348"/>
      <c r="I49" s="348"/>
      <c r="J49" s="346"/>
      <c r="K49" s="347"/>
      <c r="L49" s="346"/>
      <c r="M49" s="346"/>
      <c r="N49" s="346"/>
      <c r="O49" s="346"/>
      <c r="P49" s="346"/>
      <c r="Q49" s="346"/>
      <c r="R49" s="346"/>
    </row>
    <row r="50" spans="1:18" s="288" customFormat="1" x14ac:dyDescent="0.3">
      <c r="A50"/>
      <c r="B50"/>
      <c r="C50"/>
      <c r="D50"/>
      <c r="E50" s="348"/>
      <c r="F50" s="348"/>
      <c r="G50" s="348"/>
      <c r="H50" s="348"/>
      <c r="I50" s="348"/>
      <c r="J50" s="346"/>
      <c r="K50" s="347"/>
      <c r="L50" s="346"/>
      <c r="M50" s="346"/>
      <c r="N50" s="346"/>
      <c r="O50" s="346"/>
      <c r="P50" s="346"/>
      <c r="Q50" s="346"/>
      <c r="R50" s="346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67C8F-45CE-44CD-B5D9-53B514DBB5FA}">
  <sheetPr>
    <pageSetUpPr fitToPage="1"/>
  </sheetPr>
  <dimension ref="A1:AI52"/>
  <sheetViews>
    <sheetView topLeftCell="H11" workbookViewId="0">
      <selection activeCell="AA20" sqref="AA20:AA24"/>
    </sheetView>
  </sheetViews>
  <sheetFormatPr defaultColWidth="8.88671875" defaultRowHeight="14.4" x14ac:dyDescent="0.3"/>
  <cols>
    <col min="1" max="1" width="4.33203125" customWidth="1"/>
    <col min="2" max="2" width="9" customWidth="1"/>
    <col min="3" max="3" width="8.109375" customWidth="1"/>
    <col min="4" max="4" width="26.44140625" customWidth="1"/>
    <col min="5" max="5" width="15.33203125" customWidth="1"/>
    <col min="6" max="6" width="10.6640625" style="2" customWidth="1"/>
    <col min="7" max="7" width="29.88671875" style="2" customWidth="1"/>
    <col min="8" max="8" width="9.6640625" style="2" customWidth="1"/>
    <col min="9" max="9" width="10.109375" style="2" customWidth="1"/>
    <col min="10" max="10" width="9.88671875" customWidth="1"/>
    <col min="11" max="11" width="16.88671875" style="1" customWidth="1"/>
    <col min="12" max="12" width="14.6640625" style="53" customWidth="1"/>
    <col min="13" max="23" width="14.6640625" style="53" hidden="1" customWidth="1"/>
    <col min="24" max="24" width="17.33203125" style="63" customWidth="1"/>
    <col min="25" max="25" width="23.6640625" style="2" customWidth="1"/>
    <col min="26" max="26" width="14.109375" style="2" customWidth="1"/>
    <col min="27" max="27" width="19.44140625" customWidth="1"/>
    <col min="28" max="29" width="4.33203125" customWidth="1"/>
    <col min="30" max="30" width="4.6640625" customWidth="1"/>
    <col min="31" max="31" width="5" customWidth="1"/>
    <col min="32" max="32" width="4.6640625" customWidth="1"/>
    <col min="33" max="33" width="3.88671875" customWidth="1"/>
    <col min="34" max="34" width="14.5546875" customWidth="1"/>
    <col min="35" max="35" width="17.33203125" customWidth="1"/>
  </cols>
  <sheetData>
    <row r="1" spans="1:34" x14ac:dyDescent="0.3">
      <c r="A1" s="12"/>
      <c r="B1" s="12"/>
      <c r="C1" s="12"/>
      <c r="D1" s="12"/>
      <c r="E1" s="12"/>
      <c r="F1" s="13"/>
      <c r="G1" s="13"/>
      <c r="H1" s="13"/>
      <c r="I1" s="13"/>
      <c r="J1" s="12"/>
      <c r="K1" s="14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13"/>
      <c r="Z1" s="17" t="s">
        <v>0</v>
      </c>
      <c r="AA1" s="12"/>
      <c r="AB1" s="12"/>
      <c r="AC1" s="12"/>
      <c r="AD1" s="12"/>
      <c r="AE1" s="12"/>
      <c r="AF1" s="12"/>
      <c r="AG1" s="12"/>
      <c r="AH1" s="12"/>
    </row>
    <row r="2" spans="1:34" ht="15" thickBot="1" x14ac:dyDescent="0.35">
      <c r="A2" s="12"/>
      <c r="B2" s="12"/>
      <c r="C2" s="12"/>
      <c r="D2" s="12"/>
      <c r="E2" s="12"/>
      <c r="F2" s="13"/>
      <c r="G2" s="13"/>
      <c r="H2" s="13"/>
      <c r="I2" s="13"/>
      <c r="J2" s="18" t="s">
        <v>44</v>
      </c>
      <c r="K2" s="1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6"/>
      <c r="Y2" s="13"/>
      <c r="Z2" s="13"/>
      <c r="AA2" s="12"/>
      <c r="AB2" s="12"/>
      <c r="AC2" s="12"/>
      <c r="AD2" s="12"/>
      <c r="AE2" s="12"/>
      <c r="AF2" s="12"/>
      <c r="AG2" s="12"/>
      <c r="AH2" s="12"/>
    </row>
    <row r="3" spans="1:34" x14ac:dyDescent="0.3">
      <c r="A3" s="233"/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7"/>
    </row>
    <row r="4" spans="1:34" ht="15" customHeight="1" x14ac:dyDescent="0.3">
      <c r="A4" s="238" t="s">
        <v>1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42"/>
    </row>
    <row r="5" spans="1:34" ht="15" customHeight="1" x14ac:dyDescent="0.3">
      <c r="A5" s="20"/>
      <c r="B5" s="21"/>
      <c r="C5" s="21"/>
      <c r="D5" s="21"/>
      <c r="E5" s="21"/>
      <c r="F5" s="23"/>
      <c r="G5" s="23"/>
      <c r="H5" s="23"/>
      <c r="I5" s="23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3"/>
      <c r="Y5" s="23"/>
      <c r="Z5" s="23"/>
      <c r="AA5" s="21"/>
      <c r="AB5" s="21"/>
      <c r="AC5" s="21"/>
      <c r="AD5" s="21"/>
      <c r="AE5" s="21"/>
      <c r="AF5" s="21"/>
      <c r="AG5" s="21"/>
      <c r="AH5" s="22"/>
    </row>
    <row r="6" spans="1:34" ht="15" thickBot="1" x14ac:dyDescent="0.35">
      <c r="A6" s="243" t="s">
        <v>43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7"/>
    </row>
    <row r="7" spans="1:34" ht="18" customHeight="1" thickBot="1" x14ac:dyDescent="0.35">
      <c r="A7" s="248" t="s">
        <v>2</v>
      </c>
      <c r="B7" s="251" t="s">
        <v>3</v>
      </c>
      <c r="C7" s="24"/>
      <c r="D7" s="24"/>
      <c r="E7" s="24"/>
      <c r="F7" s="254" t="s">
        <v>4</v>
      </c>
      <c r="G7" s="25"/>
      <c r="H7" s="25"/>
      <c r="I7" s="25"/>
      <c r="J7" s="257" t="s">
        <v>5</v>
      </c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60"/>
      <c r="Z7" s="261" t="s">
        <v>6</v>
      </c>
      <c r="AA7" s="248" t="s">
        <v>7</v>
      </c>
      <c r="AB7" s="257" t="s">
        <v>8</v>
      </c>
      <c r="AC7" s="258"/>
      <c r="AD7" s="258"/>
      <c r="AE7" s="258"/>
      <c r="AF7" s="258"/>
      <c r="AG7" s="258"/>
      <c r="AH7" s="264"/>
    </row>
    <row r="8" spans="1:34" x14ac:dyDescent="0.3">
      <c r="A8" s="249"/>
      <c r="B8" s="252"/>
      <c r="C8" s="26"/>
      <c r="D8" s="26"/>
      <c r="E8" s="26"/>
      <c r="F8" s="255"/>
      <c r="G8" s="27"/>
      <c r="H8" s="27"/>
      <c r="I8" s="27"/>
      <c r="J8" s="251" t="s">
        <v>9</v>
      </c>
      <c r="K8" s="251" t="s">
        <v>10</v>
      </c>
      <c r="L8" s="265" t="s">
        <v>48</v>
      </c>
      <c r="M8" s="265" t="s">
        <v>49</v>
      </c>
      <c r="N8" s="265" t="s">
        <v>50</v>
      </c>
      <c r="O8" s="265" t="s">
        <v>51</v>
      </c>
      <c r="P8" s="265" t="s">
        <v>52</v>
      </c>
      <c r="Q8" s="265" t="s">
        <v>53</v>
      </c>
      <c r="R8" s="265" t="s">
        <v>54</v>
      </c>
      <c r="S8" s="265" t="s">
        <v>55</v>
      </c>
      <c r="T8" s="265" t="s">
        <v>56</v>
      </c>
      <c r="U8" s="265" t="s">
        <v>37</v>
      </c>
      <c r="V8" s="265" t="s">
        <v>38</v>
      </c>
      <c r="W8" s="265" t="s">
        <v>39</v>
      </c>
      <c r="X8" s="231" t="s">
        <v>61</v>
      </c>
      <c r="Y8" s="261" t="s">
        <v>11</v>
      </c>
      <c r="Z8" s="262"/>
      <c r="AA8" s="249"/>
      <c r="AB8" s="28"/>
      <c r="AC8" s="28"/>
      <c r="AD8" s="28"/>
      <c r="AE8" s="28"/>
      <c r="AF8" s="28"/>
      <c r="AG8" s="28"/>
      <c r="AH8" s="29"/>
    </row>
    <row r="9" spans="1:34" ht="77.400000000000006" thickBot="1" x14ac:dyDescent="0.35">
      <c r="A9" s="250"/>
      <c r="B9" s="253"/>
      <c r="C9" s="30"/>
      <c r="D9" s="31" t="s">
        <v>22</v>
      </c>
      <c r="E9" s="31" t="s">
        <v>23</v>
      </c>
      <c r="F9" s="256"/>
      <c r="G9" s="32" t="s">
        <v>12</v>
      </c>
      <c r="H9" s="32" t="s">
        <v>24</v>
      </c>
      <c r="I9" s="32" t="s">
        <v>25</v>
      </c>
      <c r="J9" s="253"/>
      <c r="K9" s="253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32"/>
      <c r="Y9" s="263"/>
      <c r="Z9" s="263"/>
      <c r="AA9" s="250"/>
      <c r="AB9" s="33" t="s">
        <v>13</v>
      </c>
      <c r="AC9" s="33" t="s">
        <v>14</v>
      </c>
      <c r="AD9" s="33" t="s">
        <v>15</v>
      </c>
      <c r="AE9" s="33" t="s">
        <v>16</v>
      </c>
      <c r="AF9" s="33" t="s">
        <v>17</v>
      </c>
      <c r="AG9" s="33" t="s">
        <v>18</v>
      </c>
      <c r="AH9" s="34" t="s">
        <v>19</v>
      </c>
    </row>
    <row r="10" spans="1:34" ht="54" customHeight="1" thickBot="1" x14ac:dyDescent="0.35">
      <c r="A10" s="35">
        <v>1</v>
      </c>
      <c r="B10" s="7"/>
      <c r="C10" s="36" t="s">
        <v>26</v>
      </c>
      <c r="D10" s="37" t="s">
        <v>27</v>
      </c>
      <c r="E10" s="38" t="s">
        <v>28</v>
      </c>
      <c r="F10" s="6"/>
      <c r="G10" s="3" t="s">
        <v>45</v>
      </c>
      <c r="H10" s="3"/>
      <c r="I10" s="3"/>
      <c r="J10" s="39" t="s">
        <v>46</v>
      </c>
      <c r="K10" s="42" t="s">
        <v>47</v>
      </c>
      <c r="L10" s="74">
        <v>32952.379999999997</v>
      </c>
      <c r="M10" s="4">
        <f>0</f>
        <v>0</v>
      </c>
      <c r="N10" s="4">
        <f>0</f>
        <v>0</v>
      </c>
      <c r="O10" s="4">
        <f>0</f>
        <v>0</v>
      </c>
      <c r="P10" s="4">
        <f>0</f>
        <v>0</v>
      </c>
      <c r="Q10" s="4">
        <f>0</f>
        <v>0</v>
      </c>
      <c r="R10" s="4">
        <f>0</f>
        <v>0</v>
      </c>
      <c r="S10" s="4">
        <f>0</f>
        <v>0</v>
      </c>
      <c r="T10" s="4">
        <f>0</f>
        <v>0</v>
      </c>
      <c r="U10" s="4">
        <f>0</f>
        <v>0</v>
      </c>
      <c r="V10" s="4">
        <f>0</f>
        <v>0</v>
      </c>
      <c r="W10" s="4">
        <f>0</f>
        <v>0</v>
      </c>
      <c r="X10" s="40">
        <f>SUM(L10:W10)</f>
        <v>32952.379999999997</v>
      </c>
      <c r="Y10" s="5" t="s">
        <v>20</v>
      </c>
      <c r="Z10" s="5" t="s">
        <v>21</v>
      </c>
      <c r="AA10" s="7"/>
      <c r="AB10" s="7"/>
      <c r="AC10" s="7"/>
      <c r="AD10" s="7"/>
      <c r="AE10" s="7"/>
      <c r="AF10" s="7"/>
      <c r="AG10" s="7"/>
      <c r="AH10" s="41"/>
    </row>
    <row r="11" spans="1:34" ht="54" customHeight="1" thickBot="1" x14ac:dyDescent="0.35">
      <c r="A11" s="35">
        <v>2</v>
      </c>
      <c r="B11" s="7"/>
      <c r="C11" s="36" t="s">
        <v>26</v>
      </c>
      <c r="D11" s="37" t="s">
        <v>27</v>
      </c>
      <c r="E11" s="38" t="s">
        <v>28</v>
      </c>
      <c r="F11" s="6"/>
      <c r="G11" s="3" t="s">
        <v>41</v>
      </c>
      <c r="H11" s="3"/>
      <c r="I11" s="3"/>
      <c r="J11" s="39" t="s">
        <v>46</v>
      </c>
      <c r="K11" s="42" t="s">
        <v>57</v>
      </c>
      <c r="L11" s="74">
        <v>29870.7</v>
      </c>
      <c r="M11" s="66">
        <f>0</f>
        <v>0</v>
      </c>
      <c r="N11" s="4">
        <f>0</f>
        <v>0</v>
      </c>
      <c r="O11" s="4">
        <f>0</f>
        <v>0</v>
      </c>
      <c r="P11" s="4">
        <f>0</f>
        <v>0</v>
      </c>
      <c r="Q11" s="4">
        <f>0</f>
        <v>0</v>
      </c>
      <c r="R11" s="4">
        <f>0</f>
        <v>0</v>
      </c>
      <c r="S11" s="4">
        <f>0</f>
        <v>0</v>
      </c>
      <c r="T11" s="4">
        <f>0</f>
        <v>0</v>
      </c>
      <c r="U11" s="4">
        <f>0</f>
        <v>0</v>
      </c>
      <c r="V11" s="4">
        <f>0</f>
        <v>0</v>
      </c>
      <c r="W11" s="4">
        <f>0</f>
        <v>0</v>
      </c>
      <c r="X11" s="40">
        <f>SUM(L11:W11)</f>
        <v>29870.7</v>
      </c>
      <c r="Y11" s="5" t="s">
        <v>20</v>
      </c>
      <c r="Z11" s="5" t="s">
        <v>21</v>
      </c>
      <c r="AA11" s="7"/>
      <c r="AB11" s="7"/>
      <c r="AC11" s="7"/>
      <c r="AD11" s="7"/>
      <c r="AE11" s="7"/>
      <c r="AF11" s="7"/>
      <c r="AG11" s="7"/>
      <c r="AH11" s="41"/>
    </row>
    <row r="12" spans="1:34" ht="55.2" customHeight="1" thickBot="1" x14ac:dyDescent="0.35">
      <c r="A12" s="35">
        <v>3</v>
      </c>
      <c r="B12" s="7"/>
      <c r="C12" s="36" t="s">
        <v>26</v>
      </c>
      <c r="D12" s="37" t="s">
        <v>27</v>
      </c>
      <c r="E12" s="38" t="s">
        <v>40</v>
      </c>
      <c r="F12" s="6"/>
      <c r="G12" s="3" t="s">
        <v>58</v>
      </c>
      <c r="H12" s="3"/>
      <c r="I12" s="3"/>
      <c r="J12" s="39" t="s">
        <v>59</v>
      </c>
      <c r="K12" s="42" t="s">
        <v>60</v>
      </c>
      <c r="L12" s="74">
        <v>730336.25</v>
      </c>
      <c r="M12" s="4">
        <f>0</f>
        <v>0</v>
      </c>
      <c r="N12" s="4">
        <f>0</f>
        <v>0</v>
      </c>
      <c r="O12" s="4">
        <f>0</f>
        <v>0</v>
      </c>
      <c r="P12" s="4">
        <f>0</f>
        <v>0</v>
      </c>
      <c r="Q12" s="4">
        <f>0</f>
        <v>0</v>
      </c>
      <c r="R12" s="4">
        <f>0</f>
        <v>0</v>
      </c>
      <c r="S12" s="4">
        <f>0</f>
        <v>0</v>
      </c>
      <c r="T12" s="4">
        <f>0</f>
        <v>0</v>
      </c>
      <c r="U12" s="4">
        <f>0</f>
        <v>0</v>
      </c>
      <c r="V12" s="4">
        <f>0</f>
        <v>0</v>
      </c>
      <c r="W12" s="4">
        <f>0</f>
        <v>0</v>
      </c>
      <c r="X12" s="40">
        <f t="shared" ref="X12" si="0">SUM(L12:W12)</f>
        <v>730336.25</v>
      </c>
      <c r="Y12" s="5" t="s">
        <v>40</v>
      </c>
      <c r="Z12" s="5" t="s">
        <v>42</v>
      </c>
      <c r="AA12" s="7"/>
      <c r="AB12" s="7"/>
      <c r="AC12" s="7"/>
      <c r="AD12" s="7"/>
      <c r="AE12" s="7"/>
      <c r="AF12" s="7"/>
      <c r="AG12" s="7"/>
      <c r="AH12" s="41"/>
    </row>
    <row r="13" spans="1:34" ht="53.4" customHeight="1" thickBot="1" x14ac:dyDescent="0.35">
      <c r="A13" s="35"/>
      <c r="B13" s="7"/>
      <c r="C13" s="7"/>
      <c r="D13" s="49"/>
      <c r="E13" s="43"/>
      <c r="F13" s="7"/>
      <c r="G13" s="8"/>
      <c r="H13" s="44"/>
      <c r="I13" s="45"/>
      <c r="J13" s="46"/>
      <c r="K13" s="47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65"/>
      <c r="Y13" s="9"/>
      <c r="Z13" s="5"/>
      <c r="AA13" s="7"/>
      <c r="AB13" s="7"/>
      <c r="AC13" s="7"/>
      <c r="AD13" s="7"/>
      <c r="AE13" s="7"/>
      <c r="AF13" s="7"/>
      <c r="AG13" s="7"/>
      <c r="AH13" s="48"/>
    </row>
    <row r="14" spans="1:34" ht="15" thickBot="1" x14ac:dyDescent="0.35">
      <c r="A14" s="52"/>
      <c r="B14" s="7"/>
      <c r="C14" s="7"/>
      <c r="D14" s="7"/>
      <c r="E14" s="7"/>
      <c r="F14" s="7"/>
      <c r="G14" s="7"/>
      <c r="H14" s="7"/>
      <c r="I14" s="7"/>
      <c r="J14" s="39"/>
      <c r="K14" s="47"/>
      <c r="L14" s="50">
        <f t="shared" ref="L14:X14" si="1">SUM(L10:L13)</f>
        <v>793159.33</v>
      </c>
      <c r="M14" s="50">
        <f t="shared" si="1"/>
        <v>0</v>
      </c>
      <c r="N14" s="50">
        <f t="shared" si="1"/>
        <v>0</v>
      </c>
      <c r="O14" s="50">
        <f t="shared" si="1"/>
        <v>0</v>
      </c>
      <c r="P14" s="50">
        <f t="shared" si="1"/>
        <v>0</v>
      </c>
      <c r="Q14" s="50">
        <f t="shared" si="1"/>
        <v>0</v>
      </c>
      <c r="R14" s="50">
        <f t="shared" si="1"/>
        <v>0</v>
      </c>
      <c r="S14" s="50">
        <f t="shared" si="1"/>
        <v>0</v>
      </c>
      <c r="T14" s="50">
        <f t="shared" si="1"/>
        <v>0</v>
      </c>
      <c r="U14" s="50">
        <f t="shared" si="1"/>
        <v>0</v>
      </c>
      <c r="V14" s="50">
        <f t="shared" si="1"/>
        <v>0</v>
      </c>
      <c r="W14" s="50">
        <f t="shared" si="1"/>
        <v>0</v>
      </c>
      <c r="X14" s="50">
        <f t="shared" si="1"/>
        <v>793159.33</v>
      </c>
      <c r="Y14" s="7"/>
      <c r="Z14" s="7"/>
      <c r="AA14" s="51"/>
      <c r="AB14" s="7"/>
      <c r="AC14" s="7"/>
      <c r="AD14" s="7"/>
      <c r="AE14" s="7"/>
      <c r="AF14" s="7"/>
      <c r="AG14" s="7"/>
      <c r="AH14" s="7"/>
    </row>
    <row r="15" spans="1:34" x14ac:dyDescent="0.3">
      <c r="F15"/>
      <c r="G15"/>
      <c r="H15"/>
      <c r="I15"/>
      <c r="X15" s="53"/>
      <c r="Y15"/>
      <c r="Z15"/>
    </row>
    <row r="16" spans="1:34" x14ac:dyDescent="0.3">
      <c r="F16"/>
      <c r="G16"/>
      <c r="H16"/>
      <c r="I16"/>
      <c r="L16" s="53">
        <f>L14</f>
        <v>793159.33</v>
      </c>
      <c r="M16" s="53">
        <f t="shared" ref="M16:U16" si="2">L16+M14</f>
        <v>793159.33</v>
      </c>
      <c r="N16" s="53">
        <f t="shared" si="2"/>
        <v>793159.33</v>
      </c>
      <c r="O16" s="53">
        <f t="shared" si="2"/>
        <v>793159.33</v>
      </c>
      <c r="P16" s="53">
        <f t="shared" si="2"/>
        <v>793159.33</v>
      </c>
      <c r="Q16" s="53">
        <f t="shared" si="2"/>
        <v>793159.33</v>
      </c>
      <c r="R16" s="53">
        <f t="shared" si="2"/>
        <v>793159.33</v>
      </c>
      <c r="S16" s="53">
        <f t="shared" si="2"/>
        <v>793159.33</v>
      </c>
      <c r="T16" s="53">
        <f t="shared" si="2"/>
        <v>793159.33</v>
      </c>
      <c r="U16" s="53">
        <f t="shared" si="2"/>
        <v>793159.33</v>
      </c>
      <c r="V16" s="53">
        <f>U16+V14</f>
        <v>793159.33</v>
      </c>
      <c r="W16" s="53">
        <f>V16+W14</f>
        <v>793159.33</v>
      </c>
      <c r="X16" s="53"/>
      <c r="Y16"/>
      <c r="Z16"/>
    </row>
    <row r="17" spans="2:35" x14ac:dyDescent="0.3">
      <c r="F17"/>
      <c r="G17"/>
      <c r="H17"/>
      <c r="I17"/>
      <c r="X17" s="60" t="s">
        <v>462</v>
      </c>
      <c r="Y17"/>
      <c r="Z17"/>
    </row>
    <row r="18" spans="2:35" x14ac:dyDescent="0.3">
      <c r="F18"/>
      <c r="G18"/>
      <c r="H18"/>
      <c r="I18"/>
      <c r="X18" s="53"/>
      <c r="Y18" s="54" t="s">
        <v>29</v>
      </c>
      <c r="Z18" s="55">
        <f>0</f>
        <v>0</v>
      </c>
    </row>
    <row r="19" spans="2:35" x14ac:dyDescent="0.3">
      <c r="F19"/>
      <c r="G19"/>
      <c r="H19"/>
      <c r="I19"/>
      <c r="X19" s="53"/>
      <c r="Y19" s="54" t="s">
        <v>30</v>
      </c>
      <c r="Z19" s="55">
        <f>0</f>
        <v>0</v>
      </c>
    </row>
    <row r="20" spans="2:35" x14ac:dyDescent="0.3">
      <c r="E20" s="67"/>
      <c r="G20" s="68"/>
      <c r="H20"/>
      <c r="I20"/>
      <c r="X20" s="53">
        <v>108083.51</v>
      </c>
      <c r="Y20" s="54" t="s">
        <v>31</v>
      </c>
      <c r="Z20" s="55">
        <f>0</f>
        <v>0</v>
      </c>
      <c r="AA20" s="10">
        <f>X20+Z20</f>
        <v>108083.51</v>
      </c>
    </row>
    <row r="21" spans="2:35" x14ac:dyDescent="0.3">
      <c r="B21" s="11"/>
      <c r="C21" s="11"/>
      <c r="D21" s="11"/>
      <c r="E21" s="69"/>
      <c r="G21" s="70"/>
      <c r="H21"/>
      <c r="I21"/>
      <c r="K21"/>
      <c r="L21"/>
      <c r="M21"/>
      <c r="N21"/>
      <c r="O21"/>
      <c r="P21"/>
      <c r="Q21"/>
      <c r="R21"/>
      <c r="S21"/>
      <c r="T21"/>
      <c r="U21"/>
      <c r="V21"/>
      <c r="W21"/>
      <c r="X21" s="190">
        <v>0</v>
      </c>
      <c r="Y21" s="56" t="s">
        <v>32</v>
      </c>
      <c r="Z21" s="55">
        <f>0</f>
        <v>0</v>
      </c>
      <c r="AA21" s="10">
        <f t="shared" ref="AA21:AA22" si="3">X21+Z21</f>
        <v>0</v>
      </c>
    </row>
    <row r="22" spans="2:35" x14ac:dyDescent="0.3">
      <c r="B22" s="84" t="s">
        <v>62</v>
      </c>
      <c r="C22" s="84"/>
      <c r="D22" s="2"/>
      <c r="E22" s="2"/>
      <c r="G22" s="68"/>
      <c r="H22"/>
      <c r="I22"/>
      <c r="K22"/>
      <c r="L22"/>
      <c r="M22"/>
      <c r="N22"/>
      <c r="O22"/>
      <c r="P22"/>
      <c r="Q22"/>
      <c r="R22"/>
      <c r="S22"/>
      <c r="T22"/>
      <c r="U22"/>
      <c r="V22"/>
      <c r="W22"/>
      <c r="X22" s="190">
        <v>0</v>
      </c>
      <c r="Y22" s="54" t="s">
        <v>33</v>
      </c>
      <c r="Z22" s="55">
        <f>0</f>
        <v>0</v>
      </c>
      <c r="AA22" s="10">
        <f t="shared" si="3"/>
        <v>0</v>
      </c>
    </row>
    <row r="23" spans="2:35" x14ac:dyDescent="0.3">
      <c r="B23" s="2"/>
      <c r="C23" s="2"/>
      <c r="D23" s="2"/>
      <c r="E23" s="2"/>
      <c r="G23" s="68"/>
      <c r="H23"/>
      <c r="I23"/>
      <c r="K23"/>
      <c r="L23"/>
      <c r="M23"/>
      <c r="N23"/>
      <c r="O23"/>
      <c r="P23"/>
      <c r="Q23"/>
      <c r="R23"/>
      <c r="S23"/>
      <c r="T23"/>
      <c r="U23"/>
      <c r="V23"/>
      <c r="W23" s="10"/>
      <c r="X23" s="190">
        <v>7503996.959999999</v>
      </c>
      <c r="Y23" s="54" t="s">
        <v>34</v>
      </c>
      <c r="Z23" s="55">
        <f>X10+X11</f>
        <v>62823.08</v>
      </c>
      <c r="AA23" s="10">
        <f>X23+Z23</f>
        <v>7566820.0399999991</v>
      </c>
    </row>
    <row r="24" spans="2:35" x14ac:dyDescent="0.3">
      <c r="B24" s="2"/>
      <c r="C24" s="2"/>
      <c r="D24" s="2"/>
      <c r="E24" s="2"/>
      <c r="G24" s="68"/>
      <c r="H24"/>
      <c r="I24"/>
      <c r="K24"/>
      <c r="L24"/>
      <c r="M24"/>
      <c r="N24"/>
      <c r="O24"/>
      <c r="P24"/>
      <c r="Q24"/>
      <c r="R24"/>
      <c r="S24"/>
      <c r="T24"/>
      <c r="U24"/>
      <c r="V24"/>
      <c r="W24"/>
      <c r="X24" s="190">
        <f>6979958.75+30046289.67</f>
        <v>37026248.420000002</v>
      </c>
      <c r="Y24" s="54" t="s">
        <v>35</v>
      </c>
      <c r="Z24" s="55">
        <f>X12</f>
        <v>730336.25</v>
      </c>
      <c r="AA24" s="10">
        <f>X24+Z24</f>
        <v>37756584.670000002</v>
      </c>
    </row>
    <row r="25" spans="2:35" ht="15" thickBot="1" x14ac:dyDescent="0.35">
      <c r="B25" s="2"/>
      <c r="C25" s="2"/>
      <c r="D25" s="2"/>
      <c r="E25" s="2"/>
      <c r="G25" s="68"/>
      <c r="H25"/>
      <c r="I25"/>
      <c r="K25"/>
      <c r="L25"/>
      <c r="M25"/>
      <c r="N25"/>
      <c r="O25"/>
      <c r="P25"/>
      <c r="Q25"/>
      <c r="R25"/>
      <c r="S25"/>
      <c r="T25"/>
      <c r="U25"/>
      <c r="V25"/>
      <c r="W25"/>
      <c r="X25" s="230">
        <f>SUM(X18:X24)</f>
        <v>44638328.890000001</v>
      </c>
      <c r="Y25" s="54"/>
      <c r="Z25" s="57">
        <f>SUM(Z18:Z24)</f>
        <v>793159.33</v>
      </c>
      <c r="AA25" s="57">
        <f>SUM(AA18:AA24)</f>
        <v>45431488.219999999</v>
      </c>
    </row>
    <row r="26" spans="2:35" ht="15" thickTop="1" x14ac:dyDescent="0.3">
      <c r="B26" s="84" t="s">
        <v>63</v>
      </c>
      <c r="C26" s="84"/>
      <c r="D26" s="2"/>
      <c r="E26" s="2"/>
      <c r="G26" s="68"/>
      <c r="H26"/>
      <c r="I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 s="54"/>
      <c r="Z26" s="55"/>
    </row>
    <row r="27" spans="2:35" x14ac:dyDescent="0.3">
      <c r="B27" s="2"/>
      <c r="C27" s="2"/>
      <c r="D27" s="2"/>
      <c r="E27" s="2"/>
      <c r="G27" s="68"/>
      <c r="H27"/>
      <c r="I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 s="54"/>
      <c r="Z27" s="55"/>
    </row>
    <row r="28" spans="2:35" x14ac:dyDescent="0.3">
      <c r="B28" s="2"/>
      <c r="C28" s="2"/>
      <c r="D28" s="2"/>
      <c r="E28" s="2"/>
      <c r="G28" s="68"/>
      <c r="H28"/>
      <c r="I28"/>
      <c r="K28"/>
      <c r="L28"/>
      <c r="M28"/>
      <c r="N28"/>
      <c r="O28"/>
      <c r="P28"/>
      <c r="Q28"/>
      <c r="R28"/>
      <c r="S28"/>
      <c r="T28"/>
      <c r="U28"/>
      <c r="Y28"/>
      <c r="Z28"/>
      <c r="AI28" s="10">
        <f>R16-Z25</f>
        <v>0</v>
      </c>
    </row>
    <row r="29" spans="2:35" x14ac:dyDescent="0.3">
      <c r="B29" s="2"/>
      <c r="C29" s="2"/>
      <c r="D29" s="2"/>
      <c r="E29" s="2"/>
      <c r="G29" s="68"/>
      <c r="H29"/>
      <c r="I29"/>
      <c r="K29"/>
      <c r="L29"/>
      <c r="M29"/>
      <c r="N29" s="58"/>
      <c r="O29" s="58"/>
      <c r="P29" s="58"/>
      <c r="Q29" s="58"/>
      <c r="R29" s="58"/>
      <c r="S29" s="58"/>
      <c r="T29" s="58"/>
      <c r="U29" s="58"/>
      <c r="Y29" s="58">
        <v>45839</v>
      </c>
      <c r="Z29" s="58"/>
      <c r="AA29" s="10">
        <f>L14</f>
        <v>793159.33</v>
      </c>
    </row>
    <row r="30" spans="2:35" x14ac:dyDescent="0.3">
      <c r="B30" s="84" t="s">
        <v>64</v>
      </c>
      <c r="C30" s="84"/>
      <c r="D30" s="2"/>
      <c r="E30" s="2"/>
      <c r="G30" s="68"/>
      <c r="H30"/>
      <c r="I30"/>
      <c r="N30" s="58"/>
      <c r="O30" s="58"/>
      <c r="P30" s="58"/>
      <c r="Q30" s="58"/>
      <c r="R30" s="58"/>
      <c r="S30" s="58"/>
      <c r="T30" s="58"/>
      <c r="U30" s="58"/>
      <c r="Y30" s="58">
        <v>45870</v>
      </c>
      <c r="Z30" s="58"/>
      <c r="AA30" s="59">
        <f>M14</f>
        <v>0</v>
      </c>
    </row>
    <row r="31" spans="2:35" x14ac:dyDescent="0.3">
      <c r="E31" s="71"/>
      <c r="G31" s="68"/>
      <c r="H31"/>
      <c r="I31"/>
      <c r="N31" s="58"/>
      <c r="O31" s="58"/>
      <c r="P31" s="58"/>
      <c r="Q31" s="58"/>
      <c r="R31" s="58"/>
      <c r="S31" s="58"/>
      <c r="T31" s="58"/>
      <c r="U31" s="58"/>
      <c r="Y31" s="58">
        <v>45901</v>
      </c>
      <c r="Z31" s="58"/>
      <c r="AA31" s="59">
        <f>N14</f>
        <v>0</v>
      </c>
    </row>
    <row r="32" spans="2:35" x14ac:dyDescent="0.3">
      <c r="E32" s="71"/>
      <c r="G32" s="68"/>
      <c r="H32"/>
      <c r="I32"/>
      <c r="Y32" s="53"/>
      <c r="Z32" s="53"/>
      <c r="AA32" s="53"/>
    </row>
    <row r="33" spans="5:27" ht="15" thickBot="1" x14ac:dyDescent="0.35">
      <c r="E33" s="72"/>
      <c r="H33"/>
      <c r="I33"/>
      <c r="N33" s="60"/>
      <c r="O33" s="60"/>
      <c r="P33" s="60"/>
      <c r="Q33" s="60"/>
      <c r="R33" s="60"/>
      <c r="S33" s="60"/>
      <c r="T33" s="60"/>
      <c r="U33" s="60"/>
      <c r="Y33" s="60" t="s">
        <v>36</v>
      </c>
      <c r="Z33" s="62">
        <v>45901</v>
      </c>
      <c r="AA33" s="61">
        <f>SUM(AA29:AA32)</f>
        <v>793159.33</v>
      </c>
    </row>
    <row r="34" spans="5:27" ht="15" thickTop="1" x14ac:dyDescent="0.3">
      <c r="H34"/>
      <c r="I34"/>
      <c r="Y34" s="53"/>
      <c r="Z34" s="53"/>
      <c r="AA34" s="53"/>
    </row>
    <row r="35" spans="5:27" x14ac:dyDescent="0.3">
      <c r="H35"/>
      <c r="I35"/>
      <c r="P35" s="62"/>
      <c r="Q35" s="62"/>
      <c r="R35" s="62"/>
      <c r="S35" s="62"/>
      <c r="T35" s="62"/>
      <c r="U35" s="62"/>
      <c r="Y35" s="75"/>
      <c r="Z35" s="75"/>
      <c r="AA35" s="76"/>
    </row>
    <row r="36" spans="5:27" x14ac:dyDescent="0.3">
      <c r="E36" s="73"/>
      <c r="G36" s="68"/>
      <c r="H36"/>
      <c r="I36"/>
      <c r="P36" s="62"/>
      <c r="Q36" s="62"/>
      <c r="R36" s="62"/>
      <c r="S36" s="62"/>
      <c r="T36" s="62"/>
      <c r="U36" s="62"/>
      <c r="V36" s="75"/>
      <c r="W36" s="75"/>
      <c r="X36" s="76"/>
      <c r="Y36"/>
      <c r="Z36"/>
    </row>
    <row r="37" spans="5:27" x14ac:dyDescent="0.3">
      <c r="E37" s="73"/>
      <c r="G37" s="68"/>
      <c r="H37"/>
      <c r="I37"/>
      <c r="P37" s="62"/>
      <c r="Q37" s="62"/>
      <c r="R37" s="62"/>
      <c r="S37" s="62"/>
      <c r="T37" s="62"/>
      <c r="U37" s="62"/>
      <c r="V37" s="75"/>
      <c r="W37" s="75"/>
      <c r="X37" s="76"/>
      <c r="Y37"/>
      <c r="Z37"/>
    </row>
    <row r="38" spans="5:27" x14ac:dyDescent="0.3">
      <c r="E38" s="73"/>
      <c r="G38" s="68"/>
      <c r="H38"/>
      <c r="I38"/>
      <c r="V38" s="76"/>
      <c r="W38" s="76"/>
      <c r="X38" s="76"/>
      <c r="Y38"/>
      <c r="Z38"/>
    </row>
    <row r="39" spans="5:27" x14ac:dyDescent="0.3">
      <c r="E39" s="69"/>
      <c r="G39" s="70"/>
      <c r="H39"/>
      <c r="I39"/>
      <c r="P39" s="60"/>
      <c r="Q39" s="60"/>
      <c r="R39" s="60"/>
      <c r="S39" s="60"/>
      <c r="T39" s="60"/>
      <c r="U39" s="60"/>
      <c r="V39" s="77"/>
      <c r="W39" s="77"/>
      <c r="X39" s="77"/>
      <c r="Y39" s="10"/>
      <c r="Z39"/>
    </row>
    <row r="40" spans="5:27" x14ac:dyDescent="0.3">
      <c r="V40" s="76"/>
      <c r="W40" s="76"/>
      <c r="X40" s="76"/>
      <c r="Y40"/>
      <c r="Z40"/>
    </row>
    <row r="41" spans="5:27" x14ac:dyDescent="0.3">
      <c r="F41"/>
      <c r="G41"/>
      <c r="H41"/>
      <c r="I41"/>
      <c r="V41" s="76"/>
      <c r="W41" s="76"/>
      <c r="X41" s="76"/>
      <c r="Y41"/>
      <c r="Z41"/>
    </row>
    <row r="42" spans="5:27" x14ac:dyDescent="0.3">
      <c r="F42"/>
      <c r="G42"/>
      <c r="H42"/>
      <c r="I42"/>
      <c r="P42" s="60"/>
      <c r="Q42" s="60"/>
      <c r="R42" s="60"/>
      <c r="S42" s="60"/>
      <c r="T42" s="60"/>
      <c r="U42" s="60"/>
      <c r="V42" s="77"/>
      <c r="W42" s="77"/>
      <c r="X42" s="77"/>
      <c r="Y42" s="10"/>
      <c r="Z42"/>
    </row>
    <row r="43" spans="5:27" x14ac:dyDescent="0.3">
      <c r="V43" s="76"/>
      <c r="W43" s="76"/>
      <c r="X43" s="78"/>
    </row>
    <row r="44" spans="5:27" x14ac:dyDescent="0.3">
      <c r="V44" s="76"/>
      <c r="W44" s="76"/>
      <c r="X44" s="78"/>
    </row>
    <row r="45" spans="5:27" x14ac:dyDescent="0.3">
      <c r="T45" s="60"/>
      <c r="U45" s="60"/>
      <c r="V45" s="77"/>
      <c r="W45" s="77"/>
      <c r="X45" s="79"/>
    </row>
    <row r="46" spans="5:27" x14ac:dyDescent="0.3">
      <c r="V46" s="76"/>
      <c r="W46" s="76"/>
      <c r="X46" s="78"/>
    </row>
    <row r="47" spans="5:27" x14ac:dyDescent="0.3">
      <c r="V47" s="76"/>
      <c r="W47" s="76"/>
      <c r="X47" s="80"/>
    </row>
    <row r="48" spans="5:27" x14ac:dyDescent="0.3">
      <c r="Z48" s="64"/>
    </row>
    <row r="49" spans="1:35" s="2" customFormat="1" x14ac:dyDescent="0.3">
      <c r="A49"/>
      <c r="B49"/>
      <c r="C49"/>
      <c r="D49"/>
      <c r="E49"/>
      <c r="J49"/>
      <c r="K49" s="1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63"/>
      <c r="Z49" s="64"/>
      <c r="AA49"/>
      <c r="AB49"/>
      <c r="AC49"/>
      <c r="AD49"/>
      <c r="AE49"/>
      <c r="AF49"/>
      <c r="AG49"/>
      <c r="AH49"/>
      <c r="AI49"/>
    </row>
    <row r="50" spans="1:35" x14ac:dyDescent="0.3">
      <c r="Z50" s="64"/>
    </row>
    <row r="52" spans="1:35" s="2" customFormat="1" x14ac:dyDescent="0.3">
      <c r="A52"/>
      <c r="B52"/>
      <c r="C52"/>
      <c r="D52"/>
      <c r="E52"/>
      <c r="J52"/>
      <c r="K52" s="1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63"/>
      <c r="AA52"/>
      <c r="AB52"/>
      <c r="AC52"/>
      <c r="AD52"/>
      <c r="AE52"/>
      <c r="AF52"/>
      <c r="AG52"/>
      <c r="AH52"/>
      <c r="AI52"/>
    </row>
  </sheetData>
  <mergeCells count="26">
    <mergeCell ref="V8:V9"/>
    <mergeCell ref="W8:W9"/>
    <mergeCell ref="X8:X9"/>
    <mergeCell ref="Y8:Y9"/>
    <mergeCell ref="P8:P9"/>
    <mergeCell ref="Q8:Q9"/>
    <mergeCell ref="R8:R9"/>
    <mergeCell ref="S8:S9"/>
    <mergeCell ref="T8:T9"/>
    <mergeCell ref="U8:U9"/>
    <mergeCell ref="O8:O9"/>
    <mergeCell ref="A3:AH3"/>
    <mergeCell ref="A4:AH4"/>
    <mergeCell ref="A6:AH6"/>
    <mergeCell ref="A7:A9"/>
    <mergeCell ref="B7:B9"/>
    <mergeCell ref="F7:F9"/>
    <mergeCell ref="J7:Y7"/>
    <mergeCell ref="Z7:Z9"/>
    <mergeCell ref="AA7:AA9"/>
    <mergeCell ref="AB7:AH7"/>
    <mergeCell ref="J8:J9"/>
    <mergeCell ref="K8:K9"/>
    <mergeCell ref="L8:L9"/>
    <mergeCell ref="M8:M9"/>
    <mergeCell ref="N8:N9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1CEB-802B-4ACA-99ED-00F42917DC28}">
  <dimension ref="A1:AA46"/>
  <sheetViews>
    <sheetView topLeftCell="F14" workbookViewId="0">
      <selection activeCell="J45" sqref="J45"/>
    </sheetView>
  </sheetViews>
  <sheetFormatPr defaultColWidth="8.88671875" defaultRowHeight="14.4" x14ac:dyDescent="0.3"/>
  <cols>
    <col min="1" max="1" width="5.44140625" style="2" customWidth="1"/>
    <col min="2" max="2" width="9" style="2" customWidth="1"/>
    <col min="3" max="3" width="8.109375" style="2" customWidth="1"/>
    <col min="4" max="4" width="26.44140625" style="2" customWidth="1"/>
    <col min="5" max="7" width="15.33203125" style="2" customWidth="1"/>
    <col min="8" max="8" width="12.44140625" style="2" customWidth="1"/>
    <col min="9" max="9" width="12.44140625" style="192" customWidth="1"/>
    <col min="10" max="10" width="17.6640625" style="193" bestFit="1" customWidth="1"/>
    <col min="11" max="11" width="19" style="63" customWidth="1"/>
    <col min="12" max="12" width="23.6640625" style="2" customWidth="1"/>
    <col min="13" max="13" width="18.88671875" style="2" customWidth="1"/>
    <col min="14" max="14" width="24.109375" style="2" customWidth="1"/>
    <col min="15" max="18" width="0" style="2" hidden="1" customWidth="1"/>
    <col min="19" max="19" width="8.88671875" style="2"/>
    <col min="20" max="20" width="0" style="2" hidden="1" customWidth="1"/>
    <col min="21" max="21" width="14.44140625" style="2" hidden="1" customWidth="1"/>
    <col min="22" max="23" width="0" style="2" hidden="1" customWidth="1"/>
    <col min="24" max="24" width="8.88671875" style="2"/>
    <col min="25" max="25" width="12.6640625" style="2" bestFit="1" customWidth="1"/>
    <col min="26" max="16384" width="8.88671875" style="2"/>
  </cols>
  <sheetData>
    <row r="1" spans="1:21" x14ac:dyDescent="0.3">
      <c r="K1" s="186" t="s">
        <v>463</v>
      </c>
      <c r="U1" s="194" t="s">
        <v>0</v>
      </c>
    </row>
    <row r="2" spans="1:21" ht="16.2" thickBot="1" x14ac:dyDescent="0.35">
      <c r="D2" s="195" t="s">
        <v>497</v>
      </c>
      <c r="E2" s="195"/>
      <c r="F2" s="195"/>
      <c r="G2" s="195"/>
      <c r="H2" s="195"/>
      <c r="I2" s="196"/>
      <c r="J2" s="197"/>
    </row>
    <row r="3" spans="1:21" x14ac:dyDescent="0.3">
      <c r="A3" s="273"/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5"/>
    </row>
    <row r="4" spans="1:21" x14ac:dyDescent="0.3">
      <c r="A4" s="276" t="s">
        <v>1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8"/>
    </row>
    <row r="5" spans="1:21" ht="15" thickBot="1" x14ac:dyDescent="0.35">
      <c r="A5" s="279"/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1"/>
    </row>
    <row r="6" spans="1:21" ht="15" thickBot="1" x14ac:dyDescent="0.35">
      <c r="A6" s="271" t="s">
        <v>2</v>
      </c>
      <c r="B6" s="267" t="s">
        <v>3</v>
      </c>
      <c r="C6" s="267" t="s">
        <v>4</v>
      </c>
      <c r="D6" s="199"/>
      <c r="E6" s="199"/>
      <c r="F6" s="198"/>
      <c r="G6" s="200"/>
      <c r="H6" s="284" t="s">
        <v>5</v>
      </c>
      <c r="I6" s="285"/>
      <c r="J6" s="285"/>
      <c r="K6" s="285"/>
      <c r="L6" s="286"/>
      <c r="M6" s="271" t="s">
        <v>6</v>
      </c>
      <c r="N6" s="271" t="s">
        <v>7</v>
      </c>
      <c r="O6" s="284" t="s">
        <v>8</v>
      </c>
      <c r="P6" s="285"/>
      <c r="Q6" s="285"/>
      <c r="R6" s="285"/>
      <c r="S6" s="285"/>
      <c r="T6" s="285"/>
      <c r="U6" s="286"/>
    </row>
    <row r="7" spans="1:21" x14ac:dyDescent="0.3">
      <c r="A7" s="282"/>
      <c r="B7" s="283"/>
      <c r="C7" s="283"/>
      <c r="D7" s="201"/>
      <c r="E7" s="202"/>
      <c r="F7" s="201"/>
      <c r="G7" s="203"/>
      <c r="H7" s="267" t="s">
        <v>9</v>
      </c>
      <c r="I7" s="204"/>
      <c r="J7" s="267" t="s">
        <v>10</v>
      </c>
      <c r="K7" s="269" t="s">
        <v>464</v>
      </c>
      <c r="L7" s="271" t="s">
        <v>11</v>
      </c>
      <c r="M7" s="282"/>
      <c r="N7" s="282"/>
      <c r="O7" s="205"/>
      <c r="P7" s="205"/>
      <c r="Q7" s="205"/>
      <c r="R7" s="205"/>
      <c r="S7" s="205"/>
      <c r="T7" s="205"/>
      <c r="U7" s="205"/>
    </row>
    <row r="8" spans="1:21" ht="87" thickBot="1" x14ac:dyDescent="0.35">
      <c r="A8" s="272"/>
      <c r="B8" s="268"/>
      <c r="C8" s="268"/>
      <c r="D8" s="206" t="s">
        <v>12</v>
      </c>
      <c r="E8" s="207" t="s">
        <v>465</v>
      </c>
      <c r="F8" s="206" t="s">
        <v>24</v>
      </c>
      <c r="G8" s="208" t="s">
        <v>25</v>
      </c>
      <c r="H8" s="268"/>
      <c r="I8" s="206" t="s">
        <v>466</v>
      </c>
      <c r="J8" s="268"/>
      <c r="K8" s="270"/>
      <c r="L8" s="272"/>
      <c r="M8" s="272"/>
      <c r="N8" s="272"/>
      <c r="O8" s="209" t="s">
        <v>13</v>
      </c>
      <c r="P8" s="209" t="s">
        <v>14</v>
      </c>
      <c r="Q8" s="209" t="s">
        <v>15</v>
      </c>
      <c r="R8" s="209" t="s">
        <v>16</v>
      </c>
      <c r="S8" s="209" t="s">
        <v>17</v>
      </c>
      <c r="T8" s="209" t="s">
        <v>18</v>
      </c>
      <c r="U8" s="209" t="s">
        <v>19</v>
      </c>
    </row>
    <row r="9" spans="1:21" ht="15" thickBot="1" x14ac:dyDescent="0.35">
      <c r="A9" s="210"/>
      <c r="B9" s="211"/>
      <c r="C9" s="212"/>
      <c r="D9" s="211"/>
      <c r="E9" s="213"/>
      <c r="F9" s="210"/>
      <c r="G9" s="213"/>
      <c r="H9" s="214"/>
      <c r="I9" s="215"/>
      <c r="J9" s="216"/>
      <c r="K9" s="217"/>
      <c r="L9" s="211"/>
      <c r="M9" s="211"/>
      <c r="N9" s="211"/>
      <c r="O9" s="211"/>
      <c r="P9" s="211"/>
      <c r="Q9" s="211"/>
      <c r="R9" s="211"/>
      <c r="S9" s="211" t="s">
        <v>17</v>
      </c>
      <c r="T9" s="211"/>
      <c r="U9" s="211"/>
    </row>
    <row r="10" spans="1:21" ht="40.200000000000003" thickBot="1" x14ac:dyDescent="0.35">
      <c r="A10" s="220">
        <v>1</v>
      </c>
      <c r="B10" s="211"/>
      <c r="C10" s="211"/>
      <c r="D10" s="3" t="s">
        <v>494</v>
      </c>
      <c r="E10" s="228" t="s">
        <v>474</v>
      </c>
      <c r="F10" s="103" t="s">
        <v>477</v>
      </c>
      <c r="G10" s="103" t="s">
        <v>478</v>
      </c>
      <c r="H10" s="127" t="s">
        <v>479</v>
      </c>
      <c r="I10" s="108" t="s">
        <v>486</v>
      </c>
      <c r="J10" s="229" t="s">
        <v>487</v>
      </c>
      <c r="K10" s="218">
        <v>51794.02</v>
      </c>
      <c r="L10" s="5" t="s">
        <v>20</v>
      </c>
      <c r="M10" s="6" t="s">
        <v>21</v>
      </c>
      <c r="N10" s="6"/>
      <c r="O10" s="211"/>
      <c r="P10" s="211"/>
      <c r="Q10" s="211"/>
      <c r="R10" s="211"/>
      <c r="S10" s="219" t="s">
        <v>17</v>
      </c>
      <c r="T10" s="211"/>
      <c r="U10" s="211"/>
    </row>
    <row r="11" spans="1:21" ht="40.200000000000003" thickBot="1" x14ac:dyDescent="0.35">
      <c r="A11" s="216">
        <v>2</v>
      </c>
      <c r="B11" s="211"/>
      <c r="C11" s="211"/>
      <c r="D11" s="3" t="s">
        <v>472</v>
      </c>
      <c r="E11" s="228" t="s">
        <v>476</v>
      </c>
      <c r="F11" s="102"/>
      <c r="G11" s="103" t="s">
        <v>226</v>
      </c>
      <c r="H11" s="127" t="s">
        <v>480</v>
      </c>
      <c r="I11" s="108" t="s">
        <v>488</v>
      </c>
      <c r="J11" s="229" t="s">
        <v>489</v>
      </c>
      <c r="K11" s="218">
        <v>28750</v>
      </c>
      <c r="L11" s="5" t="s">
        <v>20</v>
      </c>
      <c r="M11" s="6" t="s">
        <v>21</v>
      </c>
      <c r="N11" s="6"/>
      <c r="O11" s="211"/>
      <c r="P11" s="211"/>
      <c r="Q11" s="211"/>
      <c r="R11" s="211"/>
      <c r="S11" s="219" t="s">
        <v>17</v>
      </c>
      <c r="T11" s="211"/>
      <c r="U11" s="211"/>
    </row>
    <row r="12" spans="1:21" ht="79.8" thickBot="1" x14ac:dyDescent="0.35">
      <c r="A12" s="220">
        <v>3</v>
      </c>
      <c r="B12" s="211"/>
      <c r="C12" s="211"/>
      <c r="D12" s="3" t="s">
        <v>473</v>
      </c>
      <c r="E12" s="228" t="s">
        <v>475</v>
      </c>
      <c r="F12" s="103" t="s">
        <v>482</v>
      </c>
      <c r="G12" s="103" t="s">
        <v>483</v>
      </c>
      <c r="H12" s="127" t="s">
        <v>481</v>
      </c>
      <c r="I12" s="108" t="s">
        <v>490</v>
      </c>
      <c r="J12" s="229" t="s">
        <v>491</v>
      </c>
      <c r="K12" s="218">
        <v>123145.57</v>
      </c>
      <c r="L12" s="5" t="s">
        <v>40</v>
      </c>
      <c r="M12" s="6" t="s">
        <v>42</v>
      </c>
      <c r="N12" s="6"/>
      <c r="O12" s="211"/>
      <c r="P12" s="211"/>
      <c r="Q12" s="211"/>
      <c r="R12" s="211"/>
      <c r="S12" s="219" t="s">
        <v>17</v>
      </c>
      <c r="T12" s="211"/>
      <c r="U12" s="211"/>
    </row>
    <row r="13" spans="1:21" ht="79.8" thickBot="1" x14ac:dyDescent="0.35">
      <c r="A13" s="216">
        <v>4</v>
      </c>
      <c r="B13" s="211"/>
      <c r="C13" s="211"/>
      <c r="D13" s="3" t="s">
        <v>496</v>
      </c>
      <c r="E13" s="228" t="s">
        <v>495</v>
      </c>
      <c r="F13" s="102" t="s">
        <v>91</v>
      </c>
      <c r="G13" s="103" t="s">
        <v>484</v>
      </c>
      <c r="H13" s="127" t="s">
        <v>485</v>
      </c>
      <c r="I13" s="108" t="s">
        <v>492</v>
      </c>
      <c r="J13" s="229" t="s">
        <v>493</v>
      </c>
      <c r="K13" s="218">
        <v>199246.63</v>
      </c>
      <c r="L13" s="5" t="s">
        <v>160</v>
      </c>
      <c r="M13" s="6" t="s">
        <v>164</v>
      </c>
      <c r="N13" s="6"/>
      <c r="O13" s="211"/>
      <c r="P13" s="211"/>
      <c r="Q13" s="211"/>
      <c r="R13" s="211"/>
      <c r="S13" s="219" t="s">
        <v>17</v>
      </c>
      <c r="T13" s="211"/>
      <c r="U13" s="211"/>
    </row>
    <row r="14" spans="1:21" ht="15" thickBot="1" x14ac:dyDescent="0.35">
      <c r="A14" s="220"/>
      <c r="B14" s="211"/>
      <c r="C14" s="211"/>
      <c r="D14" s="3"/>
      <c r="E14" s="228"/>
      <c r="F14" s="102"/>
      <c r="G14" s="103"/>
      <c r="H14" s="127"/>
      <c r="I14" s="108"/>
      <c r="J14" s="229"/>
      <c r="K14" s="218"/>
      <c r="L14" s="5"/>
      <c r="M14" s="6"/>
      <c r="N14" s="6"/>
      <c r="O14" s="211"/>
      <c r="P14" s="211"/>
      <c r="Q14" s="211"/>
      <c r="R14" s="211"/>
      <c r="S14" s="219" t="s">
        <v>17</v>
      </c>
      <c r="T14" s="211"/>
      <c r="U14" s="211"/>
    </row>
    <row r="15" spans="1:21" ht="15" thickBot="1" x14ac:dyDescent="0.35">
      <c r="A15" s="216"/>
      <c r="B15" s="211"/>
      <c r="C15" s="211"/>
      <c r="D15" s="3"/>
      <c r="E15" s="221"/>
      <c r="F15" s="221"/>
      <c r="G15" s="221"/>
      <c r="H15" s="127"/>
      <c r="I15" s="222"/>
      <c r="J15" s="223"/>
      <c r="K15" s="218"/>
      <c r="L15" s="5"/>
      <c r="M15" s="6"/>
      <c r="N15" s="6"/>
      <c r="O15" s="211"/>
      <c r="P15" s="211"/>
      <c r="Q15" s="211"/>
      <c r="R15" s="211"/>
      <c r="S15" s="211"/>
      <c r="T15" s="211"/>
      <c r="U15" s="211"/>
    </row>
    <row r="16" spans="1:21" ht="15" thickBot="1" x14ac:dyDescent="0.35">
      <c r="A16" s="210"/>
      <c r="B16" s="211"/>
      <c r="C16" s="211"/>
      <c r="D16" s="211"/>
      <c r="E16" s="213"/>
      <c r="F16" s="213"/>
      <c r="G16" s="213"/>
      <c r="H16" s="210"/>
      <c r="I16" s="224"/>
      <c r="J16" s="225"/>
      <c r="K16" s="226">
        <f>SUM(K10:K15)</f>
        <v>402936.22</v>
      </c>
      <c r="L16" s="5"/>
      <c r="M16" s="5"/>
      <c r="N16" s="227"/>
      <c r="O16" s="211"/>
      <c r="P16" s="211"/>
      <c r="Q16" s="211"/>
      <c r="R16" s="211"/>
      <c r="S16" s="211"/>
      <c r="T16" s="211"/>
      <c r="U16" s="211"/>
    </row>
    <row r="17" spans="1:27" ht="55.8" hidden="1" thickBot="1" x14ac:dyDescent="0.35">
      <c r="A17" s="210"/>
      <c r="B17" s="211"/>
      <c r="C17" s="211"/>
      <c r="D17" s="211" t="s">
        <v>467</v>
      </c>
      <c r="E17" s="213"/>
      <c r="F17" s="213"/>
      <c r="G17" s="213"/>
      <c r="H17" s="213"/>
      <c r="I17" s="224"/>
      <c r="J17" s="225"/>
      <c r="K17" s="217"/>
      <c r="L17" s="5"/>
      <c r="M17" s="5"/>
      <c r="N17" s="227"/>
      <c r="O17" s="211"/>
      <c r="P17" s="211"/>
      <c r="Q17" s="211"/>
      <c r="R17" s="211"/>
      <c r="S17" s="211" t="s">
        <v>468</v>
      </c>
      <c r="T17" s="211"/>
      <c r="U17" s="211"/>
    </row>
    <row r="18" spans="1:27" ht="42" hidden="1" thickBot="1" x14ac:dyDescent="0.35">
      <c r="A18" s="210"/>
      <c r="B18" s="211"/>
      <c r="C18" s="211"/>
      <c r="D18" s="211" t="s">
        <v>469</v>
      </c>
      <c r="E18" s="213"/>
      <c r="F18" s="213"/>
      <c r="G18" s="213"/>
      <c r="H18" s="213"/>
      <c r="I18" s="224"/>
      <c r="J18" s="225"/>
      <c r="K18" s="217"/>
      <c r="L18" s="5"/>
      <c r="M18" s="5"/>
      <c r="N18" s="227"/>
      <c r="O18" s="211"/>
      <c r="P18" s="211"/>
      <c r="Q18" s="211"/>
      <c r="R18" s="211"/>
      <c r="S18" s="211" t="s">
        <v>468</v>
      </c>
      <c r="T18" s="211"/>
      <c r="U18" s="211"/>
    </row>
    <row r="19" spans="1:27" ht="42" hidden="1" thickBot="1" x14ac:dyDescent="0.35">
      <c r="A19" s="210"/>
      <c r="B19" s="211"/>
      <c r="C19" s="211"/>
      <c r="D19" s="211" t="s">
        <v>469</v>
      </c>
      <c r="E19" s="213"/>
      <c r="F19" s="213"/>
      <c r="G19" s="213"/>
      <c r="H19" s="213"/>
      <c r="I19" s="224"/>
      <c r="J19" s="225"/>
      <c r="K19" s="217"/>
      <c r="L19" s="5"/>
      <c r="M19" s="5"/>
      <c r="N19" s="227"/>
      <c r="O19" s="211"/>
      <c r="P19" s="211"/>
      <c r="Q19" s="211"/>
      <c r="R19" s="211"/>
      <c r="S19" s="211" t="s">
        <v>468</v>
      </c>
      <c r="T19" s="211"/>
      <c r="U19" s="211"/>
    </row>
    <row r="20" spans="1:27" ht="28.2" hidden="1" thickBot="1" x14ac:dyDescent="0.35">
      <c r="A20" s="210"/>
      <c r="B20" s="211"/>
      <c r="C20" s="211"/>
      <c r="D20" s="211" t="s">
        <v>470</v>
      </c>
      <c r="E20" s="213"/>
      <c r="F20" s="213"/>
      <c r="G20" s="213"/>
      <c r="H20" s="213"/>
      <c r="I20" s="224"/>
      <c r="J20" s="225"/>
      <c r="K20" s="217"/>
      <c r="L20" s="5"/>
      <c r="M20" s="5"/>
      <c r="N20" s="227"/>
      <c r="O20" s="211"/>
      <c r="P20" s="211"/>
      <c r="Q20" s="211"/>
      <c r="R20" s="211"/>
      <c r="S20" s="211" t="s">
        <v>468</v>
      </c>
      <c r="T20" s="211"/>
      <c r="U20" s="211"/>
    </row>
    <row r="21" spans="1:27" ht="15" hidden="1" thickBot="1" x14ac:dyDescent="0.35">
      <c r="A21" s="210"/>
      <c r="B21" s="211"/>
      <c r="C21" s="211"/>
      <c r="D21" s="211" t="s">
        <v>471</v>
      </c>
      <c r="E21" s="213"/>
      <c r="F21" s="213"/>
      <c r="G21" s="213"/>
      <c r="H21" s="213"/>
      <c r="I21" s="224"/>
      <c r="J21" s="225"/>
      <c r="K21" s="217"/>
      <c r="L21" s="5"/>
      <c r="M21" s="5"/>
      <c r="N21" s="227"/>
      <c r="O21" s="211"/>
      <c r="P21" s="211"/>
      <c r="Q21" s="211"/>
      <c r="R21" s="211"/>
      <c r="S21" s="211" t="s">
        <v>468</v>
      </c>
      <c r="T21" s="211"/>
      <c r="U21" s="211"/>
    </row>
    <row r="22" spans="1:27" ht="15" hidden="1" thickBot="1" x14ac:dyDescent="0.35">
      <c r="A22" s="210"/>
      <c r="B22" s="211"/>
      <c r="C22" s="211"/>
      <c r="D22" s="211"/>
      <c r="E22" s="213"/>
      <c r="F22" s="213"/>
      <c r="G22" s="213"/>
      <c r="H22" s="213"/>
      <c r="I22" s="224"/>
      <c r="J22" s="225"/>
      <c r="K22" s="217"/>
      <c r="L22" s="5"/>
      <c r="M22" s="5"/>
      <c r="N22" s="227"/>
      <c r="O22" s="211"/>
      <c r="P22" s="211"/>
      <c r="Q22" s="211"/>
      <c r="R22" s="211"/>
      <c r="S22" s="211" t="s">
        <v>468</v>
      </c>
      <c r="T22" s="211"/>
      <c r="U22" s="211"/>
    </row>
    <row r="23" spans="1:27" ht="15" hidden="1" thickBot="1" x14ac:dyDescent="0.35">
      <c r="A23" s="210"/>
      <c r="B23" s="211"/>
      <c r="C23" s="211"/>
      <c r="D23" s="211"/>
      <c r="E23" s="213"/>
      <c r="F23" s="213"/>
      <c r="G23" s="213"/>
      <c r="H23" s="213"/>
      <c r="I23" s="224"/>
      <c r="J23" s="225"/>
      <c r="K23" s="217"/>
      <c r="L23" s="5"/>
      <c r="M23" s="5"/>
      <c r="N23" s="227"/>
      <c r="O23" s="211"/>
      <c r="P23" s="211"/>
      <c r="Q23" s="211"/>
      <c r="R23" s="211"/>
      <c r="S23" s="211"/>
      <c r="T23" s="211"/>
      <c r="U23" s="211"/>
    </row>
    <row r="24" spans="1:27" ht="15" thickBot="1" x14ac:dyDescent="0.35">
      <c r="A24" s="210"/>
      <c r="B24" s="211"/>
      <c r="C24" s="211"/>
      <c r="D24" s="211"/>
      <c r="E24" s="213"/>
      <c r="F24" s="213"/>
      <c r="G24" s="213"/>
      <c r="H24" s="213"/>
      <c r="I24" s="224"/>
      <c r="J24" s="225"/>
      <c r="K24" s="217"/>
      <c r="L24" s="5"/>
      <c r="M24" s="5"/>
      <c r="N24" s="227"/>
      <c r="O24" s="211"/>
      <c r="P24" s="211"/>
      <c r="Q24" s="211"/>
      <c r="R24" s="211"/>
      <c r="S24" s="211"/>
      <c r="T24" s="211"/>
      <c r="U24" s="211"/>
    </row>
    <row r="26" spans="1:27" customFormat="1" x14ac:dyDescent="0.3">
      <c r="K26" s="1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2"/>
      <c r="Y26" s="2"/>
      <c r="Z26" s="2"/>
      <c r="AA26" s="2"/>
    </row>
    <row r="27" spans="1:27" customFormat="1" x14ac:dyDescent="0.3">
      <c r="J27" s="53"/>
      <c r="K27" s="54" t="s">
        <v>29</v>
      </c>
      <c r="L27" s="55">
        <f>0</f>
        <v>0</v>
      </c>
      <c r="M27" s="10">
        <f>J27+L27</f>
        <v>0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2"/>
      <c r="Y27" s="2"/>
      <c r="Z27" s="2"/>
      <c r="AA27" s="2"/>
    </row>
    <row r="28" spans="1:27" customFormat="1" x14ac:dyDescent="0.3">
      <c r="E28" s="67"/>
      <c r="F28" s="2"/>
      <c r="G28" s="68"/>
      <c r="J28" s="53"/>
      <c r="K28" s="54" t="s">
        <v>30</v>
      </c>
      <c r="L28" s="55">
        <f>0</f>
        <v>0</v>
      </c>
      <c r="M28" s="10">
        <f t="shared" ref="M28:M31" si="0">J28+L28</f>
        <v>0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2"/>
      <c r="Y28" s="2"/>
      <c r="Z28" s="2"/>
      <c r="AA28" s="2"/>
    </row>
    <row r="29" spans="1:27" customFormat="1" x14ac:dyDescent="0.3">
      <c r="B29" s="11"/>
      <c r="C29" s="11"/>
      <c r="D29" s="11"/>
      <c r="E29" s="69"/>
      <c r="F29" s="2"/>
      <c r="G29" s="70"/>
      <c r="J29" s="53">
        <v>108083.51</v>
      </c>
      <c r="K29" s="54" t="s">
        <v>31</v>
      </c>
      <c r="L29" s="55">
        <f>0</f>
        <v>0</v>
      </c>
      <c r="M29" s="10">
        <f t="shared" si="0"/>
        <v>108083.51</v>
      </c>
      <c r="X29" s="2"/>
      <c r="Y29" s="2"/>
      <c r="Z29" s="2"/>
      <c r="AA29" s="2"/>
    </row>
    <row r="30" spans="1:27" customFormat="1" x14ac:dyDescent="0.3">
      <c r="B30" s="84" t="s">
        <v>62</v>
      </c>
      <c r="C30" s="84"/>
      <c r="D30" s="2"/>
      <c r="E30" s="2"/>
      <c r="F30" s="2"/>
      <c r="G30" s="68"/>
      <c r="J30" s="53">
        <v>0</v>
      </c>
      <c r="K30" s="56" t="s">
        <v>32</v>
      </c>
      <c r="L30" s="55">
        <f>0</f>
        <v>0</v>
      </c>
      <c r="M30" s="10">
        <f t="shared" si="0"/>
        <v>0</v>
      </c>
      <c r="X30" s="2"/>
      <c r="Y30" s="2"/>
      <c r="Z30" s="2"/>
      <c r="AA30" s="2"/>
    </row>
    <row r="31" spans="1:27" customFormat="1" x14ac:dyDescent="0.3">
      <c r="B31" s="2"/>
      <c r="C31" s="2"/>
      <c r="D31" s="2"/>
      <c r="E31" s="2"/>
      <c r="F31" s="2"/>
      <c r="G31" s="68"/>
      <c r="J31" s="53">
        <v>0</v>
      </c>
      <c r="K31" s="54" t="s">
        <v>33</v>
      </c>
      <c r="L31" s="55">
        <f>0</f>
        <v>0</v>
      </c>
      <c r="M31" s="10">
        <f t="shared" si="0"/>
        <v>0</v>
      </c>
      <c r="W31" s="10"/>
      <c r="X31" s="2"/>
      <c r="Y31" s="2"/>
      <c r="Z31" s="2"/>
      <c r="AA31" s="2"/>
    </row>
    <row r="32" spans="1:27" customFormat="1" x14ac:dyDescent="0.3">
      <c r="B32" s="2"/>
      <c r="C32" s="2"/>
      <c r="D32" s="2"/>
      <c r="E32" s="2"/>
      <c r="F32" s="2"/>
      <c r="G32" s="68"/>
      <c r="J32" s="53">
        <v>7566820.0399999991</v>
      </c>
      <c r="K32" s="54" t="s">
        <v>34</v>
      </c>
      <c r="L32" s="55">
        <f>K10+K11</f>
        <v>80544.01999999999</v>
      </c>
      <c r="M32" s="10">
        <f>J32+L32</f>
        <v>7647364.0599999987</v>
      </c>
      <c r="X32" s="2"/>
      <c r="Y32" s="2"/>
      <c r="Z32" s="2"/>
      <c r="AA32" s="2"/>
    </row>
    <row r="33" spans="2:27" customFormat="1" x14ac:dyDescent="0.3">
      <c r="B33" s="2"/>
      <c r="C33" s="2"/>
      <c r="D33" s="2"/>
      <c r="E33" s="2"/>
      <c r="F33" s="2"/>
      <c r="G33" s="68"/>
      <c r="J33" s="53">
        <v>37756584.670000002</v>
      </c>
      <c r="K33" s="54" t="s">
        <v>35</v>
      </c>
      <c r="L33" s="55">
        <f>K12+K13</f>
        <v>322392.2</v>
      </c>
      <c r="M33" s="10">
        <f>J33+L33</f>
        <v>38078976.870000005</v>
      </c>
      <c r="X33" s="2"/>
      <c r="Y33" s="2"/>
      <c r="Z33" s="2"/>
      <c r="AA33" s="2"/>
    </row>
    <row r="34" spans="2:27" ht="15" thickBot="1" x14ac:dyDescent="0.35">
      <c r="J34" s="61">
        <f>SUM(J29:J33)</f>
        <v>45431488.219999999</v>
      </c>
      <c r="K34" s="54"/>
      <c r="L34" s="57">
        <f>SUM(L27:L33)</f>
        <v>402936.22</v>
      </c>
      <c r="M34" s="57">
        <f>SUM(M27:M33)</f>
        <v>45834424.440000005</v>
      </c>
    </row>
    <row r="35" spans="2:27" ht="15" thickTop="1" x14ac:dyDescent="0.3">
      <c r="J35" s="53"/>
      <c r="M35"/>
    </row>
    <row r="36" spans="2:27" x14ac:dyDescent="0.3">
      <c r="J36" s="53"/>
      <c r="M36"/>
    </row>
    <row r="37" spans="2:27" x14ac:dyDescent="0.3">
      <c r="L37" s="64"/>
    </row>
    <row r="38" spans="2:27" x14ac:dyDescent="0.3">
      <c r="B38" s="84" t="s">
        <v>62</v>
      </c>
      <c r="C38" s="84"/>
      <c r="J38" s="84"/>
      <c r="K38" s="2"/>
    </row>
    <row r="39" spans="2:27" x14ac:dyDescent="0.3">
      <c r="J39" s="84"/>
      <c r="K39" s="2"/>
    </row>
    <row r="40" spans="2:27" x14ac:dyDescent="0.3">
      <c r="J40" s="84"/>
      <c r="K40" s="2"/>
      <c r="L40" s="64"/>
    </row>
    <row r="41" spans="2:27" x14ac:dyDescent="0.3">
      <c r="J41" s="84"/>
      <c r="K41" s="2"/>
    </row>
    <row r="42" spans="2:27" x14ac:dyDescent="0.3">
      <c r="B42" s="84" t="s">
        <v>63</v>
      </c>
      <c r="C42" s="84"/>
      <c r="J42" s="84"/>
      <c r="K42" s="2"/>
    </row>
    <row r="43" spans="2:27" x14ac:dyDescent="0.3">
      <c r="J43" s="84"/>
      <c r="K43" s="2"/>
    </row>
    <row r="44" spans="2:27" x14ac:dyDescent="0.3">
      <c r="J44" s="84"/>
      <c r="K44" s="2"/>
      <c r="L44" s="64"/>
    </row>
    <row r="45" spans="2:27" x14ac:dyDescent="0.3">
      <c r="J45" s="84"/>
      <c r="K45" s="2"/>
    </row>
    <row r="46" spans="2:27" x14ac:dyDescent="0.3">
      <c r="B46" s="84" t="s">
        <v>64</v>
      </c>
      <c r="C46" s="84"/>
      <c r="J46" s="84"/>
      <c r="K46" s="2"/>
    </row>
  </sheetData>
  <mergeCells count="14">
    <mergeCell ref="H7:H8"/>
    <mergeCell ref="J7:J8"/>
    <mergeCell ref="K7:K8"/>
    <mergeCell ref="L7:L8"/>
    <mergeCell ref="A3:U3"/>
    <mergeCell ref="A4:U4"/>
    <mergeCell ref="A5:U5"/>
    <mergeCell ref="A6:A8"/>
    <mergeCell ref="B6:B8"/>
    <mergeCell ref="C6:C8"/>
    <mergeCell ref="H6:L6"/>
    <mergeCell ref="M6:M8"/>
    <mergeCell ref="N6:N8"/>
    <mergeCell ref="O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72B51-3186-4986-85AF-0B6CB71D5D1C}">
  <sheetPr>
    <pageSetUpPr fitToPage="1"/>
  </sheetPr>
  <dimension ref="A1:AI56"/>
  <sheetViews>
    <sheetView topLeftCell="G20" workbookViewId="0">
      <selection activeCell="K39" sqref="K39"/>
    </sheetView>
  </sheetViews>
  <sheetFormatPr defaultColWidth="8.88671875" defaultRowHeight="14.4" x14ac:dyDescent="0.3"/>
  <cols>
    <col min="1" max="1" width="4.33203125" customWidth="1"/>
    <col min="2" max="2" width="9" customWidth="1"/>
    <col min="3" max="3" width="8.109375" customWidth="1"/>
    <col min="4" max="4" width="26.44140625" customWidth="1"/>
    <col min="5" max="5" width="15.33203125" customWidth="1"/>
    <col min="6" max="6" width="10.6640625" style="2" customWidth="1"/>
    <col min="7" max="7" width="29.88671875" style="2" customWidth="1"/>
    <col min="8" max="8" width="9.6640625" style="2" customWidth="1"/>
    <col min="9" max="9" width="10.109375" style="2" customWidth="1"/>
    <col min="10" max="10" width="9.88671875" customWidth="1"/>
    <col min="11" max="11" width="16.88671875" style="1" customWidth="1"/>
    <col min="12" max="13" width="14.6640625" style="53" customWidth="1"/>
    <col min="14" max="23" width="14.6640625" style="53" hidden="1" customWidth="1"/>
    <col min="24" max="24" width="17.33203125" style="63" customWidth="1"/>
    <col min="25" max="25" width="23.6640625" style="2" customWidth="1"/>
    <col min="26" max="26" width="14.109375" style="2" customWidth="1"/>
    <col min="27" max="27" width="22.33203125" customWidth="1"/>
    <col min="28" max="29" width="4.33203125" customWidth="1"/>
    <col min="30" max="30" width="4.6640625" customWidth="1"/>
    <col min="31" max="31" width="5" customWidth="1"/>
    <col min="32" max="32" width="4.6640625" customWidth="1"/>
    <col min="33" max="33" width="3.88671875" customWidth="1"/>
    <col min="34" max="34" width="14.5546875" customWidth="1"/>
    <col min="35" max="35" width="17.33203125" customWidth="1"/>
  </cols>
  <sheetData>
    <row r="1" spans="1:34" x14ac:dyDescent="0.3">
      <c r="A1" s="12"/>
      <c r="B1" s="12"/>
      <c r="C1" s="12"/>
      <c r="D1" s="12"/>
      <c r="E1" s="12"/>
      <c r="F1" s="13"/>
      <c r="G1" s="13"/>
      <c r="H1" s="13"/>
      <c r="I1" s="13"/>
      <c r="J1" s="12"/>
      <c r="K1" s="14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13"/>
      <c r="Z1" s="17" t="s">
        <v>0</v>
      </c>
      <c r="AA1" s="12"/>
      <c r="AB1" s="12"/>
      <c r="AC1" s="12"/>
      <c r="AD1" s="12"/>
      <c r="AE1" s="12"/>
      <c r="AF1" s="12"/>
      <c r="AG1" s="12"/>
      <c r="AH1" s="12"/>
    </row>
    <row r="2" spans="1:34" ht="15" thickBot="1" x14ac:dyDescent="0.35">
      <c r="A2" s="12"/>
      <c r="B2" s="12"/>
      <c r="C2" s="12"/>
      <c r="D2" s="12"/>
      <c r="E2" s="12"/>
      <c r="F2" s="13"/>
      <c r="G2" s="13"/>
      <c r="H2" s="13"/>
      <c r="I2" s="13"/>
      <c r="J2" s="18" t="s">
        <v>44</v>
      </c>
      <c r="K2" s="1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6"/>
      <c r="Y2" s="13"/>
      <c r="Z2" s="13"/>
      <c r="AA2" s="12"/>
      <c r="AB2" s="12"/>
      <c r="AC2" s="12"/>
      <c r="AD2" s="12"/>
      <c r="AE2" s="12"/>
      <c r="AF2" s="12"/>
      <c r="AG2" s="12"/>
      <c r="AH2" s="12"/>
    </row>
    <row r="3" spans="1:34" x14ac:dyDescent="0.3">
      <c r="A3" s="233"/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7"/>
    </row>
    <row r="4" spans="1:34" ht="15" customHeight="1" x14ac:dyDescent="0.3">
      <c r="A4" s="238" t="s">
        <v>1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42"/>
    </row>
    <row r="5" spans="1:34" ht="15" customHeight="1" x14ac:dyDescent="0.3">
      <c r="A5" s="20"/>
      <c r="B5" s="21"/>
      <c r="C5" s="21"/>
      <c r="D5" s="21"/>
      <c r="E5" s="21"/>
      <c r="F5" s="23"/>
      <c r="G5" s="23"/>
      <c r="H5" s="23"/>
      <c r="I5" s="23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3"/>
      <c r="Y5" s="23"/>
      <c r="Z5" s="23"/>
      <c r="AA5" s="21"/>
      <c r="AB5" s="21"/>
      <c r="AC5" s="21"/>
      <c r="AD5" s="21"/>
      <c r="AE5" s="21"/>
      <c r="AF5" s="21"/>
      <c r="AG5" s="21"/>
      <c r="AH5" s="22"/>
    </row>
    <row r="6" spans="1:34" ht="15" thickBot="1" x14ac:dyDescent="0.35">
      <c r="A6" s="243" t="s">
        <v>43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7"/>
    </row>
    <row r="7" spans="1:34" ht="18" customHeight="1" thickBot="1" x14ac:dyDescent="0.35">
      <c r="A7" s="248" t="s">
        <v>2</v>
      </c>
      <c r="B7" s="251" t="s">
        <v>3</v>
      </c>
      <c r="C7" s="24"/>
      <c r="D7" s="24"/>
      <c r="E7" s="24"/>
      <c r="F7" s="254" t="s">
        <v>4</v>
      </c>
      <c r="G7" s="25"/>
      <c r="H7" s="25"/>
      <c r="I7" s="25"/>
      <c r="J7" s="257" t="s">
        <v>5</v>
      </c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60"/>
      <c r="Z7" s="261" t="s">
        <v>6</v>
      </c>
      <c r="AA7" s="248" t="s">
        <v>7</v>
      </c>
      <c r="AB7" s="257" t="s">
        <v>8</v>
      </c>
      <c r="AC7" s="258"/>
      <c r="AD7" s="258"/>
      <c r="AE7" s="258"/>
      <c r="AF7" s="258"/>
      <c r="AG7" s="258"/>
      <c r="AH7" s="264"/>
    </row>
    <row r="8" spans="1:34" x14ac:dyDescent="0.3">
      <c r="A8" s="249"/>
      <c r="B8" s="252"/>
      <c r="C8" s="26"/>
      <c r="D8" s="26"/>
      <c r="E8" s="26"/>
      <c r="F8" s="255"/>
      <c r="G8" s="27"/>
      <c r="H8" s="27"/>
      <c r="I8" s="27"/>
      <c r="J8" s="251" t="s">
        <v>9</v>
      </c>
      <c r="K8" s="251" t="s">
        <v>10</v>
      </c>
      <c r="L8" s="265" t="s">
        <v>48</v>
      </c>
      <c r="M8" s="265" t="s">
        <v>49</v>
      </c>
      <c r="N8" s="265" t="s">
        <v>50</v>
      </c>
      <c r="O8" s="265" t="s">
        <v>51</v>
      </c>
      <c r="P8" s="265" t="s">
        <v>52</v>
      </c>
      <c r="Q8" s="265" t="s">
        <v>53</v>
      </c>
      <c r="R8" s="265" t="s">
        <v>54</v>
      </c>
      <c r="S8" s="265" t="s">
        <v>55</v>
      </c>
      <c r="T8" s="265" t="s">
        <v>56</v>
      </c>
      <c r="U8" s="265" t="s">
        <v>37</v>
      </c>
      <c r="V8" s="265" t="s">
        <v>38</v>
      </c>
      <c r="W8" s="265" t="s">
        <v>39</v>
      </c>
      <c r="X8" s="231" t="s">
        <v>61</v>
      </c>
      <c r="Y8" s="261" t="s">
        <v>11</v>
      </c>
      <c r="Z8" s="262"/>
      <c r="AA8" s="249"/>
      <c r="AB8" s="28"/>
      <c r="AC8" s="28"/>
      <c r="AD8" s="28"/>
      <c r="AE8" s="28"/>
      <c r="AF8" s="28"/>
      <c r="AG8" s="28"/>
      <c r="AH8" s="29"/>
    </row>
    <row r="9" spans="1:34" ht="77.400000000000006" thickBot="1" x14ac:dyDescent="0.35">
      <c r="A9" s="250"/>
      <c r="B9" s="253"/>
      <c r="C9" s="30"/>
      <c r="D9" s="31" t="s">
        <v>22</v>
      </c>
      <c r="E9" s="31" t="s">
        <v>23</v>
      </c>
      <c r="F9" s="256"/>
      <c r="G9" s="32" t="s">
        <v>12</v>
      </c>
      <c r="H9" s="32" t="s">
        <v>24</v>
      </c>
      <c r="I9" s="32" t="s">
        <v>25</v>
      </c>
      <c r="J9" s="253"/>
      <c r="K9" s="253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32"/>
      <c r="Y9" s="263"/>
      <c r="Z9" s="263"/>
      <c r="AA9" s="250"/>
      <c r="AB9" s="33" t="s">
        <v>13</v>
      </c>
      <c r="AC9" s="33" t="s">
        <v>14</v>
      </c>
      <c r="AD9" s="33" t="s">
        <v>15</v>
      </c>
      <c r="AE9" s="33" t="s">
        <v>16</v>
      </c>
      <c r="AF9" s="33" t="s">
        <v>17</v>
      </c>
      <c r="AG9" s="33" t="s">
        <v>18</v>
      </c>
      <c r="AH9" s="34" t="s">
        <v>19</v>
      </c>
    </row>
    <row r="10" spans="1:34" ht="54" customHeight="1" thickBot="1" x14ac:dyDescent="0.35">
      <c r="A10" s="35">
        <v>1</v>
      </c>
      <c r="B10" s="7"/>
      <c r="C10" s="36" t="s">
        <v>26</v>
      </c>
      <c r="D10" s="37" t="s">
        <v>27</v>
      </c>
      <c r="E10" s="38" t="s">
        <v>28</v>
      </c>
      <c r="F10" s="6"/>
      <c r="G10" s="3" t="s">
        <v>45</v>
      </c>
      <c r="H10" s="3"/>
      <c r="I10" s="3"/>
      <c r="J10" s="39" t="s">
        <v>46</v>
      </c>
      <c r="K10" s="42" t="s">
        <v>47</v>
      </c>
      <c r="L10" s="74">
        <v>32952.379999999997</v>
      </c>
      <c r="M10" s="4">
        <f>0</f>
        <v>0</v>
      </c>
      <c r="N10" s="4">
        <f>0</f>
        <v>0</v>
      </c>
      <c r="O10" s="4">
        <f>0</f>
        <v>0</v>
      </c>
      <c r="P10" s="4">
        <f>0</f>
        <v>0</v>
      </c>
      <c r="Q10" s="4">
        <f>0</f>
        <v>0</v>
      </c>
      <c r="R10" s="4">
        <f>0</f>
        <v>0</v>
      </c>
      <c r="S10" s="4">
        <f>0</f>
        <v>0</v>
      </c>
      <c r="T10" s="4">
        <f>0</f>
        <v>0</v>
      </c>
      <c r="U10" s="4">
        <f>0</f>
        <v>0</v>
      </c>
      <c r="V10" s="4">
        <f>0</f>
        <v>0</v>
      </c>
      <c r="W10" s="4">
        <f>0</f>
        <v>0</v>
      </c>
      <c r="X10" s="40">
        <f>SUM(L10:W10)</f>
        <v>32952.379999999997</v>
      </c>
      <c r="Y10" s="5" t="s">
        <v>20</v>
      </c>
      <c r="Z10" s="5" t="s">
        <v>21</v>
      </c>
      <c r="AA10" s="7"/>
      <c r="AB10" s="7"/>
      <c r="AC10" s="7"/>
      <c r="AD10" s="7"/>
      <c r="AE10" s="7"/>
      <c r="AF10" s="7"/>
      <c r="AG10" s="7"/>
      <c r="AH10" s="41"/>
    </row>
    <row r="11" spans="1:34" ht="54" customHeight="1" thickBot="1" x14ac:dyDescent="0.35">
      <c r="A11" s="35">
        <v>2</v>
      </c>
      <c r="B11" s="7"/>
      <c r="C11" s="36" t="s">
        <v>26</v>
      </c>
      <c r="D11" s="37" t="s">
        <v>27</v>
      </c>
      <c r="E11" s="38" t="s">
        <v>28</v>
      </c>
      <c r="F11" s="6"/>
      <c r="G11" s="3" t="s">
        <v>41</v>
      </c>
      <c r="H11" s="3"/>
      <c r="I11" s="3"/>
      <c r="J11" s="39" t="s">
        <v>46</v>
      </c>
      <c r="K11" s="42" t="s">
        <v>57</v>
      </c>
      <c r="L11" s="74">
        <v>29870.7</v>
      </c>
      <c r="M11" s="66">
        <f>0</f>
        <v>0</v>
      </c>
      <c r="N11" s="4">
        <f>0</f>
        <v>0</v>
      </c>
      <c r="O11" s="4">
        <f>0</f>
        <v>0</v>
      </c>
      <c r="P11" s="4">
        <f>0</f>
        <v>0</v>
      </c>
      <c r="Q11" s="4">
        <f>0</f>
        <v>0</v>
      </c>
      <c r="R11" s="4">
        <f>0</f>
        <v>0</v>
      </c>
      <c r="S11" s="4">
        <f>0</f>
        <v>0</v>
      </c>
      <c r="T11" s="4">
        <f>0</f>
        <v>0</v>
      </c>
      <c r="U11" s="4">
        <f>0</f>
        <v>0</v>
      </c>
      <c r="V11" s="4">
        <f>0</f>
        <v>0</v>
      </c>
      <c r="W11" s="4">
        <f>0</f>
        <v>0</v>
      </c>
      <c r="X11" s="40">
        <f>SUM(L11:W11)</f>
        <v>29870.7</v>
      </c>
      <c r="Y11" s="5" t="s">
        <v>20</v>
      </c>
      <c r="Z11" s="5" t="s">
        <v>21</v>
      </c>
      <c r="AA11" s="7"/>
      <c r="AB11" s="7"/>
      <c r="AC11" s="7"/>
      <c r="AD11" s="7"/>
      <c r="AE11" s="7"/>
      <c r="AF11" s="7"/>
      <c r="AG11" s="7"/>
      <c r="AH11" s="41"/>
    </row>
    <row r="12" spans="1:34" ht="55.2" customHeight="1" thickBot="1" x14ac:dyDescent="0.35">
      <c r="A12" s="35">
        <v>3</v>
      </c>
      <c r="B12" s="7"/>
      <c r="C12" s="36" t="s">
        <v>26</v>
      </c>
      <c r="D12" s="37" t="s">
        <v>27</v>
      </c>
      <c r="E12" s="38" t="s">
        <v>40</v>
      </c>
      <c r="F12" s="6"/>
      <c r="G12" s="3" t="s">
        <v>58</v>
      </c>
      <c r="H12" s="3"/>
      <c r="I12" s="3"/>
      <c r="J12" s="39" t="s">
        <v>59</v>
      </c>
      <c r="K12" s="42" t="s">
        <v>60</v>
      </c>
      <c r="L12" s="74">
        <v>730336.25</v>
      </c>
      <c r="M12" s="4">
        <f>0</f>
        <v>0</v>
      </c>
      <c r="N12" s="4">
        <f>0</f>
        <v>0</v>
      </c>
      <c r="O12" s="4">
        <f>0</f>
        <v>0</v>
      </c>
      <c r="P12" s="4">
        <f>0</f>
        <v>0</v>
      </c>
      <c r="Q12" s="4">
        <f>0</f>
        <v>0</v>
      </c>
      <c r="R12" s="4">
        <f>0</f>
        <v>0</v>
      </c>
      <c r="S12" s="4">
        <f>0</f>
        <v>0</v>
      </c>
      <c r="T12" s="4">
        <f>0</f>
        <v>0</v>
      </c>
      <c r="U12" s="4">
        <f>0</f>
        <v>0</v>
      </c>
      <c r="V12" s="4">
        <f>0</f>
        <v>0</v>
      </c>
      <c r="W12" s="4">
        <f>0</f>
        <v>0</v>
      </c>
      <c r="X12" s="40">
        <f t="shared" ref="X12:X15" si="0">SUM(L12:W12)</f>
        <v>730336.25</v>
      </c>
      <c r="Y12" s="5" t="s">
        <v>40</v>
      </c>
      <c r="Z12" s="5" t="s">
        <v>42</v>
      </c>
      <c r="AA12" s="7"/>
      <c r="AB12" s="7"/>
      <c r="AC12" s="7"/>
      <c r="AD12" s="7"/>
      <c r="AE12" s="7"/>
      <c r="AF12" s="7"/>
      <c r="AG12" s="7"/>
      <c r="AH12" s="41"/>
    </row>
    <row r="13" spans="1:34" ht="55.2" customHeight="1" thickBot="1" x14ac:dyDescent="0.35">
      <c r="A13" s="35">
        <v>4</v>
      </c>
      <c r="B13" s="7"/>
      <c r="C13" s="36" t="s">
        <v>26</v>
      </c>
      <c r="D13" s="37" t="s">
        <v>27</v>
      </c>
      <c r="E13" s="38" t="s">
        <v>28</v>
      </c>
      <c r="F13" s="6"/>
      <c r="G13" s="3" t="s">
        <v>494</v>
      </c>
      <c r="H13" s="3" t="s">
        <v>477</v>
      </c>
      <c r="I13" s="3" t="s">
        <v>478</v>
      </c>
      <c r="J13" s="39" t="s">
        <v>479</v>
      </c>
      <c r="K13" s="42" t="s">
        <v>487</v>
      </c>
      <c r="L13" s="74"/>
      <c r="M13" s="4">
        <v>51794.02</v>
      </c>
      <c r="N13" s="4">
        <f>0</f>
        <v>0</v>
      </c>
      <c r="O13" s="4">
        <f>0</f>
        <v>0</v>
      </c>
      <c r="P13" s="4">
        <f>0</f>
        <v>0</v>
      </c>
      <c r="Q13" s="4">
        <f>0</f>
        <v>0</v>
      </c>
      <c r="R13" s="4">
        <f>0</f>
        <v>0</v>
      </c>
      <c r="S13" s="4">
        <f>0</f>
        <v>0</v>
      </c>
      <c r="T13" s="4">
        <f>0</f>
        <v>0</v>
      </c>
      <c r="U13" s="4">
        <f>0</f>
        <v>0</v>
      </c>
      <c r="V13" s="4">
        <f>0</f>
        <v>0</v>
      </c>
      <c r="W13" s="4">
        <f>0</f>
        <v>0</v>
      </c>
      <c r="X13" s="40">
        <f t="shared" ref="X13:X14" si="1">SUM(L13:W13)</f>
        <v>51794.02</v>
      </c>
      <c r="Y13" s="5" t="s">
        <v>20</v>
      </c>
      <c r="Z13" s="5" t="s">
        <v>21</v>
      </c>
      <c r="AA13" s="7"/>
      <c r="AB13" s="7"/>
      <c r="AC13" s="7"/>
      <c r="AD13" s="7"/>
      <c r="AE13" s="7"/>
      <c r="AF13" s="7"/>
      <c r="AG13" s="7"/>
      <c r="AH13" s="41"/>
    </row>
    <row r="14" spans="1:34" ht="55.2" customHeight="1" thickBot="1" x14ac:dyDescent="0.35">
      <c r="A14" s="35">
        <v>5</v>
      </c>
      <c r="B14" s="7"/>
      <c r="C14" s="36" t="s">
        <v>26</v>
      </c>
      <c r="D14" s="37" t="s">
        <v>27</v>
      </c>
      <c r="E14" s="38" t="s">
        <v>28</v>
      </c>
      <c r="F14" s="6"/>
      <c r="G14" s="3" t="s">
        <v>472</v>
      </c>
      <c r="H14" s="3"/>
      <c r="I14" s="3" t="s">
        <v>226</v>
      </c>
      <c r="J14" s="39" t="s">
        <v>480</v>
      </c>
      <c r="K14" s="42" t="s">
        <v>489</v>
      </c>
      <c r="L14" s="74"/>
      <c r="M14" s="4">
        <v>28750</v>
      </c>
      <c r="N14" s="4">
        <f>0</f>
        <v>0</v>
      </c>
      <c r="O14" s="4">
        <f>0</f>
        <v>0</v>
      </c>
      <c r="P14" s="4">
        <f>0</f>
        <v>0</v>
      </c>
      <c r="Q14" s="4">
        <f>0</f>
        <v>0</v>
      </c>
      <c r="R14" s="4">
        <f>0</f>
        <v>0</v>
      </c>
      <c r="S14" s="4">
        <f>0</f>
        <v>0</v>
      </c>
      <c r="T14" s="4">
        <f>0</f>
        <v>0</v>
      </c>
      <c r="U14" s="4">
        <f>0</f>
        <v>0</v>
      </c>
      <c r="V14" s="4">
        <f>0</f>
        <v>0</v>
      </c>
      <c r="W14" s="4">
        <f>0</f>
        <v>0</v>
      </c>
      <c r="X14" s="40">
        <f t="shared" si="1"/>
        <v>28750</v>
      </c>
      <c r="Y14" s="5" t="s">
        <v>20</v>
      </c>
      <c r="Z14" s="5" t="s">
        <v>21</v>
      </c>
      <c r="AA14" s="7"/>
      <c r="AB14" s="7"/>
      <c r="AC14" s="7"/>
      <c r="AD14" s="7"/>
      <c r="AE14" s="7"/>
      <c r="AF14" s="7"/>
      <c r="AG14" s="7"/>
      <c r="AH14" s="41"/>
    </row>
    <row r="15" spans="1:34" ht="55.2" customHeight="1" thickBot="1" x14ac:dyDescent="0.35">
      <c r="A15" s="35">
        <v>6</v>
      </c>
      <c r="B15" s="7"/>
      <c r="C15" s="36" t="s">
        <v>26</v>
      </c>
      <c r="D15" s="37" t="s">
        <v>27</v>
      </c>
      <c r="E15" s="38" t="s">
        <v>40</v>
      </c>
      <c r="F15" s="6"/>
      <c r="G15" s="3" t="s">
        <v>473</v>
      </c>
      <c r="H15" s="3" t="s">
        <v>482</v>
      </c>
      <c r="I15" s="3" t="s">
        <v>483</v>
      </c>
      <c r="J15" s="39" t="s">
        <v>481</v>
      </c>
      <c r="K15" s="42" t="s">
        <v>491</v>
      </c>
      <c r="L15" s="74"/>
      <c r="M15" s="4">
        <v>123145.57</v>
      </c>
      <c r="N15" s="4">
        <f>0</f>
        <v>0</v>
      </c>
      <c r="O15" s="4">
        <f>0</f>
        <v>0</v>
      </c>
      <c r="P15" s="4">
        <f>0</f>
        <v>0</v>
      </c>
      <c r="Q15" s="4">
        <f>0</f>
        <v>0</v>
      </c>
      <c r="R15" s="4">
        <f>0</f>
        <v>0</v>
      </c>
      <c r="S15" s="4">
        <f>0</f>
        <v>0</v>
      </c>
      <c r="T15" s="4">
        <f>0</f>
        <v>0</v>
      </c>
      <c r="U15" s="4">
        <f>0</f>
        <v>0</v>
      </c>
      <c r="V15" s="4">
        <f>0</f>
        <v>0</v>
      </c>
      <c r="W15" s="4">
        <f>0</f>
        <v>0</v>
      </c>
      <c r="X15" s="40">
        <f t="shared" si="0"/>
        <v>123145.57</v>
      </c>
      <c r="Y15" s="5" t="s">
        <v>40</v>
      </c>
      <c r="Z15" s="5" t="s">
        <v>42</v>
      </c>
      <c r="AA15" s="7"/>
      <c r="AB15" s="7"/>
      <c r="AC15" s="7"/>
      <c r="AD15" s="7"/>
      <c r="AE15" s="7"/>
      <c r="AF15" s="7"/>
      <c r="AG15" s="7"/>
      <c r="AH15" s="41"/>
    </row>
    <row r="16" spans="1:34" ht="55.2" customHeight="1" thickBot="1" x14ac:dyDescent="0.35">
      <c r="A16" s="35">
        <v>7</v>
      </c>
      <c r="B16" s="7"/>
      <c r="C16" s="36" t="s">
        <v>26</v>
      </c>
      <c r="D16" s="37" t="s">
        <v>27</v>
      </c>
      <c r="E16" s="38" t="s">
        <v>160</v>
      </c>
      <c r="F16" s="6"/>
      <c r="G16" s="3" t="s">
        <v>496</v>
      </c>
      <c r="H16" s="3" t="s">
        <v>91</v>
      </c>
      <c r="I16" s="3" t="s">
        <v>484</v>
      </c>
      <c r="J16" s="39" t="s">
        <v>485</v>
      </c>
      <c r="K16" s="42" t="s">
        <v>493</v>
      </c>
      <c r="L16" s="74"/>
      <c r="M16" s="4">
        <v>199246.63</v>
      </c>
      <c r="N16" s="4">
        <f>0</f>
        <v>0</v>
      </c>
      <c r="O16" s="4">
        <f>0</f>
        <v>0</v>
      </c>
      <c r="P16" s="4">
        <f>0</f>
        <v>0</v>
      </c>
      <c r="Q16" s="4">
        <f>0</f>
        <v>0</v>
      </c>
      <c r="R16" s="4">
        <f>0</f>
        <v>0</v>
      </c>
      <c r="S16" s="4">
        <f>0</f>
        <v>0</v>
      </c>
      <c r="T16" s="4">
        <f>0</f>
        <v>0</v>
      </c>
      <c r="U16" s="4">
        <f>0</f>
        <v>0</v>
      </c>
      <c r="V16" s="4">
        <f>0</f>
        <v>0</v>
      </c>
      <c r="W16" s="4">
        <f>0</f>
        <v>0</v>
      </c>
      <c r="X16" s="40">
        <f t="shared" ref="X16" si="2">SUM(L16:W16)</f>
        <v>199246.63</v>
      </c>
      <c r="Y16" s="5" t="s">
        <v>160</v>
      </c>
      <c r="Z16" s="5" t="s">
        <v>164</v>
      </c>
      <c r="AA16" s="7"/>
      <c r="AB16" s="7"/>
      <c r="AC16" s="7"/>
      <c r="AD16" s="7"/>
      <c r="AE16" s="7"/>
      <c r="AF16" s="7"/>
      <c r="AG16" s="7"/>
      <c r="AH16" s="41"/>
    </row>
    <row r="17" spans="1:35" ht="53.4" customHeight="1" thickBot="1" x14ac:dyDescent="0.35">
      <c r="A17" s="35"/>
      <c r="B17" s="7"/>
      <c r="C17" s="7"/>
      <c r="D17" s="49"/>
      <c r="E17" s="43"/>
      <c r="F17" s="7"/>
      <c r="G17" s="8"/>
      <c r="H17" s="44"/>
      <c r="I17" s="45"/>
      <c r="J17" s="46"/>
      <c r="K17" s="47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65"/>
      <c r="Y17" s="9"/>
      <c r="Z17" s="5"/>
      <c r="AA17" s="7"/>
      <c r="AB17" s="7"/>
      <c r="AC17" s="7"/>
      <c r="AD17" s="7"/>
      <c r="AE17" s="7"/>
      <c r="AF17" s="7"/>
      <c r="AG17" s="7"/>
      <c r="AH17" s="48"/>
    </row>
    <row r="18" spans="1:35" ht="15" thickBot="1" x14ac:dyDescent="0.35">
      <c r="A18" s="52"/>
      <c r="B18" s="7"/>
      <c r="C18" s="7"/>
      <c r="D18" s="7"/>
      <c r="E18" s="7"/>
      <c r="F18" s="7"/>
      <c r="G18" s="7"/>
      <c r="H18" s="7"/>
      <c r="I18" s="7"/>
      <c r="J18" s="39"/>
      <c r="K18" s="47"/>
      <c r="L18" s="50">
        <f t="shared" ref="L18:X18" si="3">SUM(L10:L17)</f>
        <v>793159.33</v>
      </c>
      <c r="M18" s="50">
        <f t="shared" si="3"/>
        <v>402936.22</v>
      </c>
      <c r="N18" s="50">
        <f t="shared" si="3"/>
        <v>0</v>
      </c>
      <c r="O18" s="50">
        <f t="shared" si="3"/>
        <v>0</v>
      </c>
      <c r="P18" s="50">
        <f t="shared" si="3"/>
        <v>0</v>
      </c>
      <c r="Q18" s="50">
        <f t="shared" si="3"/>
        <v>0</v>
      </c>
      <c r="R18" s="50">
        <f t="shared" si="3"/>
        <v>0</v>
      </c>
      <c r="S18" s="50">
        <f t="shared" si="3"/>
        <v>0</v>
      </c>
      <c r="T18" s="50">
        <f t="shared" si="3"/>
        <v>0</v>
      </c>
      <c r="U18" s="50">
        <f t="shared" si="3"/>
        <v>0</v>
      </c>
      <c r="V18" s="50">
        <f t="shared" si="3"/>
        <v>0</v>
      </c>
      <c r="W18" s="50">
        <f t="shared" si="3"/>
        <v>0</v>
      </c>
      <c r="X18" s="50">
        <f t="shared" si="3"/>
        <v>1196095.5499999998</v>
      </c>
      <c r="Y18" s="7"/>
      <c r="Z18" s="7"/>
      <c r="AA18" s="51"/>
      <c r="AB18" s="7"/>
      <c r="AC18" s="7"/>
      <c r="AD18" s="7"/>
      <c r="AE18" s="7"/>
      <c r="AF18" s="7"/>
      <c r="AG18" s="7"/>
      <c r="AH18" s="7"/>
    </row>
    <row r="19" spans="1:35" x14ac:dyDescent="0.3">
      <c r="F19"/>
      <c r="G19"/>
      <c r="H19"/>
      <c r="I19"/>
      <c r="X19" s="53"/>
      <c r="Y19"/>
      <c r="Z19"/>
    </row>
    <row r="20" spans="1:35" x14ac:dyDescent="0.3">
      <c r="F20"/>
      <c r="G20"/>
      <c r="H20"/>
      <c r="I20"/>
      <c r="L20" s="53">
        <f>L18</f>
        <v>793159.33</v>
      </c>
      <c r="M20" s="53">
        <f>L20+M18</f>
        <v>1196095.5499999998</v>
      </c>
      <c r="N20" s="53">
        <f t="shared" ref="N20:U20" si="4">M20+N18</f>
        <v>1196095.5499999998</v>
      </c>
      <c r="O20" s="53">
        <f t="shared" si="4"/>
        <v>1196095.5499999998</v>
      </c>
      <c r="P20" s="53">
        <f t="shared" si="4"/>
        <v>1196095.5499999998</v>
      </c>
      <c r="Q20" s="53">
        <f t="shared" si="4"/>
        <v>1196095.5499999998</v>
      </c>
      <c r="R20" s="53">
        <f t="shared" si="4"/>
        <v>1196095.5499999998</v>
      </c>
      <c r="S20" s="53">
        <f t="shared" si="4"/>
        <v>1196095.5499999998</v>
      </c>
      <c r="T20" s="53">
        <f t="shared" si="4"/>
        <v>1196095.5499999998</v>
      </c>
      <c r="U20" s="53">
        <f t="shared" si="4"/>
        <v>1196095.5499999998</v>
      </c>
      <c r="V20" s="53">
        <f>U20+V18</f>
        <v>1196095.5499999998</v>
      </c>
      <c r="W20" s="53">
        <f>V20+W18</f>
        <v>1196095.5499999998</v>
      </c>
      <c r="X20" s="53"/>
      <c r="Y20"/>
      <c r="Z20"/>
    </row>
    <row r="21" spans="1:35" x14ac:dyDescent="0.3">
      <c r="F21"/>
      <c r="G21"/>
      <c r="H21"/>
      <c r="I21"/>
      <c r="X21" s="60" t="s">
        <v>462</v>
      </c>
      <c r="Y21"/>
      <c r="Z21"/>
    </row>
    <row r="22" spans="1:35" x14ac:dyDescent="0.3">
      <c r="F22"/>
      <c r="G22"/>
      <c r="H22"/>
      <c r="I22"/>
      <c r="X22" s="53"/>
      <c r="Y22" s="54" t="s">
        <v>29</v>
      </c>
      <c r="Z22" s="55">
        <f>0</f>
        <v>0</v>
      </c>
    </row>
    <row r="23" spans="1:35" x14ac:dyDescent="0.3">
      <c r="F23"/>
      <c r="G23"/>
      <c r="H23"/>
      <c r="I23"/>
      <c r="X23" s="53"/>
      <c r="Y23" s="54" t="s">
        <v>30</v>
      </c>
      <c r="Z23" s="55">
        <f>0</f>
        <v>0</v>
      </c>
    </row>
    <row r="24" spans="1:35" x14ac:dyDescent="0.3">
      <c r="E24" s="67"/>
      <c r="G24" s="68"/>
      <c r="H24"/>
      <c r="I24"/>
      <c r="X24" s="53">
        <v>108083.51</v>
      </c>
      <c r="Y24" s="54" t="s">
        <v>31</v>
      </c>
      <c r="Z24" s="55">
        <f>0</f>
        <v>0</v>
      </c>
      <c r="AA24" s="10">
        <f>X24+Z24</f>
        <v>108083.51</v>
      </c>
    </row>
    <row r="25" spans="1:35" x14ac:dyDescent="0.3">
      <c r="B25" s="11"/>
      <c r="C25" s="11"/>
      <c r="D25" s="11"/>
      <c r="E25" s="69"/>
      <c r="G25" s="70"/>
      <c r="H25"/>
      <c r="I25"/>
      <c r="K25"/>
      <c r="L25"/>
      <c r="M25"/>
      <c r="N25"/>
      <c r="O25"/>
      <c r="P25"/>
      <c r="Q25"/>
      <c r="R25"/>
      <c r="S25"/>
      <c r="T25"/>
      <c r="U25"/>
      <c r="V25"/>
      <c r="W25"/>
      <c r="X25" s="190">
        <v>0</v>
      </c>
      <c r="Y25" s="56" t="s">
        <v>32</v>
      </c>
      <c r="Z25" s="55">
        <f>0</f>
        <v>0</v>
      </c>
      <c r="AA25" s="10">
        <f t="shared" ref="AA25:AA26" si="5">X25+Z25</f>
        <v>0</v>
      </c>
    </row>
    <row r="26" spans="1:35" x14ac:dyDescent="0.3">
      <c r="B26" s="84" t="s">
        <v>62</v>
      </c>
      <c r="C26" s="84"/>
      <c r="D26" s="2"/>
      <c r="E26" s="2"/>
      <c r="G26" s="68"/>
      <c r="H26"/>
      <c r="I26"/>
      <c r="K26"/>
      <c r="L26"/>
      <c r="M26"/>
      <c r="N26"/>
      <c r="O26"/>
      <c r="P26"/>
      <c r="Q26"/>
      <c r="R26"/>
      <c r="S26"/>
      <c r="T26"/>
      <c r="U26"/>
      <c r="V26"/>
      <c r="W26"/>
      <c r="X26" s="190">
        <v>0</v>
      </c>
      <c r="Y26" s="54" t="s">
        <v>33</v>
      </c>
      <c r="Z26" s="55">
        <f>0</f>
        <v>0</v>
      </c>
      <c r="AA26" s="10">
        <f t="shared" si="5"/>
        <v>0</v>
      </c>
    </row>
    <row r="27" spans="1:35" x14ac:dyDescent="0.3">
      <c r="B27" s="2"/>
      <c r="C27" s="2"/>
      <c r="D27" s="2"/>
      <c r="E27" s="2"/>
      <c r="G27" s="68"/>
      <c r="H27"/>
      <c r="I27"/>
      <c r="K27"/>
      <c r="L27"/>
      <c r="M27"/>
      <c r="N27"/>
      <c r="O27"/>
      <c r="P27"/>
      <c r="Q27"/>
      <c r="R27"/>
      <c r="S27"/>
      <c r="T27"/>
      <c r="U27"/>
      <c r="V27"/>
      <c r="W27" s="10"/>
      <c r="X27" s="190">
        <v>7503996.959999999</v>
      </c>
      <c r="Y27" s="54" t="s">
        <v>34</v>
      </c>
      <c r="Z27" s="55">
        <f>X10+X11+X13+X14</f>
        <v>143367.1</v>
      </c>
      <c r="AA27" s="10">
        <f>X27+Z27</f>
        <v>7647364.0599999987</v>
      </c>
    </row>
    <row r="28" spans="1:35" x14ac:dyDescent="0.3">
      <c r="B28" s="2"/>
      <c r="C28" s="2"/>
      <c r="D28" s="2"/>
      <c r="E28" s="2"/>
      <c r="G28" s="68"/>
      <c r="H28"/>
      <c r="I28"/>
      <c r="K28"/>
      <c r="L28"/>
      <c r="M28"/>
      <c r="N28"/>
      <c r="O28"/>
      <c r="P28"/>
      <c r="Q28"/>
      <c r="R28"/>
      <c r="S28"/>
      <c r="T28"/>
      <c r="U28"/>
      <c r="V28"/>
      <c r="W28"/>
      <c r="X28" s="190">
        <f>6979958.75+30046289.67</f>
        <v>37026248.420000002</v>
      </c>
      <c r="Y28" s="54" t="s">
        <v>35</v>
      </c>
      <c r="Z28" s="55">
        <f>X12+X15+X16</f>
        <v>1052728.4500000002</v>
      </c>
      <c r="AA28" s="10">
        <f>X28+Z28</f>
        <v>38078976.870000005</v>
      </c>
    </row>
    <row r="29" spans="1:35" ht="15" thickBot="1" x14ac:dyDescent="0.35">
      <c r="B29" s="2"/>
      <c r="C29" s="2"/>
      <c r="D29" s="2"/>
      <c r="E29" s="2"/>
      <c r="G29" s="68"/>
      <c r="H29"/>
      <c r="I29"/>
      <c r="K29"/>
      <c r="L29"/>
      <c r="M29"/>
      <c r="N29"/>
      <c r="O29"/>
      <c r="P29"/>
      <c r="Q29"/>
      <c r="R29"/>
      <c r="S29"/>
      <c r="T29"/>
      <c r="U29"/>
      <c r="V29"/>
      <c r="W29"/>
      <c r="X29" s="191">
        <f>SUM(X22:X28)</f>
        <v>44638328.890000001</v>
      </c>
      <c r="Y29" s="54"/>
      <c r="Z29" s="57">
        <f>SUM(Z22:Z28)</f>
        <v>1196095.5500000003</v>
      </c>
      <c r="AA29" s="57">
        <f>SUM(AA22:AA28)</f>
        <v>45834424.440000005</v>
      </c>
    </row>
    <row r="30" spans="1:35" ht="15" thickTop="1" x14ac:dyDescent="0.3">
      <c r="B30" s="84" t="s">
        <v>63</v>
      </c>
      <c r="C30" s="84"/>
      <c r="D30" s="2"/>
      <c r="E30" s="2"/>
      <c r="G30" s="68"/>
      <c r="H30"/>
      <c r="I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 s="54"/>
      <c r="Z30" s="55"/>
    </row>
    <row r="31" spans="1:35" x14ac:dyDescent="0.3">
      <c r="B31" s="2"/>
      <c r="C31" s="2"/>
      <c r="D31" s="2"/>
      <c r="E31" s="2"/>
      <c r="G31" s="68"/>
      <c r="H31"/>
      <c r="I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 s="54"/>
      <c r="Z31" s="55"/>
    </row>
    <row r="32" spans="1:35" x14ac:dyDescent="0.3">
      <c r="B32" s="2"/>
      <c r="C32" s="2"/>
      <c r="D32" s="2"/>
      <c r="E32" s="2"/>
      <c r="G32" s="68"/>
      <c r="H32"/>
      <c r="I32"/>
      <c r="K32"/>
      <c r="L32"/>
      <c r="M32"/>
      <c r="N32"/>
      <c r="O32"/>
      <c r="P32"/>
      <c r="Q32"/>
      <c r="R32"/>
      <c r="S32"/>
      <c r="T32"/>
      <c r="U32"/>
      <c r="Y32"/>
      <c r="Z32"/>
      <c r="AI32" s="10">
        <f>R20-Z29</f>
        <v>0</v>
      </c>
    </row>
    <row r="33" spans="2:27" x14ac:dyDescent="0.3">
      <c r="B33" s="2"/>
      <c r="C33" s="2"/>
      <c r="D33" s="2"/>
      <c r="E33" s="2"/>
      <c r="G33" s="68"/>
      <c r="H33"/>
      <c r="I33"/>
      <c r="K33"/>
      <c r="L33"/>
      <c r="M33"/>
      <c r="N33" s="58"/>
      <c r="O33" s="58"/>
      <c r="P33" s="58"/>
      <c r="Q33" s="58"/>
      <c r="R33" s="58"/>
      <c r="S33" s="58"/>
      <c r="T33" s="58"/>
      <c r="U33" s="58"/>
      <c r="Y33" s="58">
        <v>45839</v>
      </c>
      <c r="Z33" s="58"/>
      <c r="AA33" s="10">
        <f>L18</f>
        <v>793159.33</v>
      </c>
    </row>
    <row r="34" spans="2:27" x14ac:dyDescent="0.3">
      <c r="B34" s="84" t="s">
        <v>64</v>
      </c>
      <c r="C34" s="84"/>
      <c r="D34" s="2"/>
      <c r="E34" s="2"/>
      <c r="G34" s="68"/>
      <c r="H34"/>
      <c r="I34"/>
      <c r="N34" s="58"/>
      <c r="O34" s="58"/>
      <c r="P34" s="58"/>
      <c r="Q34" s="58"/>
      <c r="R34" s="58"/>
      <c r="S34" s="58"/>
      <c r="T34" s="58"/>
      <c r="U34" s="58"/>
      <c r="Y34" s="58">
        <v>45870</v>
      </c>
      <c r="Z34" s="58"/>
      <c r="AA34" s="59">
        <f>M18</f>
        <v>402936.22</v>
      </c>
    </row>
    <row r="35" spans="2:27" x14ac:dyDescent="0.3">
      <c r="E35" s="71"/>
      <c r="G35" s="68"/>
      <c r="H35"/>
      <c r="I35"/>
      <c r="N35" s="58"/>
      <c r="O35" s="58"/>
      <c r="P35" s="58"/>
      <c r="Q35" s="58"/>
      <c r="R35" s="58"/>
      <c r="S35" s="58"/>
      <c r="T35" s="58"/>
      <c r="U35" s="58"/>
      <c r="Y35" s="58">
        <v>45901</v>
      </c>
      <c r="Z35" s="58"/>
      <c r="AA35" s="59">
        <f>N18</f>
        <v>0</v>
      </c>
    </row>
    <row r="36" spans="2:27" x14ac:dyDescent="0.3">
      <c r="E36" s="71"/>
      <c r="G36" s="68"/>
      <c r="H36"/>
      <c r="I36"/>
      <c r="M36" s="53">
        <f>X29+X18</f>
        <v>45834424.439999998</v>
      </c>
      <c r="Y36" s="53"/>
      <c r="Z36" s="53"/>
      <c r="AA36" s="53"/>
    </row>
    <row r="37" spans="2:27" ht="15" thickBot="1" x14ac:dyDescent="0.35">
      <c r="E37" s="72"/>
      <c r="H37"/>
      <c r="I37"/>
      <c r="N37" s="60"/>
      <c r="O37" s="60"/>
      <c r="P37" s="60"/>
      <c r="Q37" s="60"/>
      <c r="R37" s="60"/>
      <c r="S37" s="60"/>
      <c r="T37" s="60"/>
      <c r="U37" s="60"/>
      <c r="Y37" s="60" t="s">
        <v>36</v>
      </c>
      <c r="Z37" s="62">
        <v>45901</v>
      </c>
      <c r="AA37" s="61">
        <f>SUM(AA33:AA36)</f>
        <v>1196095.5499999998</v>
      </c>
    </row>
    <row r="38" spans="2:27" ht="15" thickTop="1" x14ac:dyDescent="0.3">
      <c r="H38"/>
      <c r="I38"/>
      <c r="Y38" s="53"/>
      <c r="Z38" s="53"/>
      <c r="AA38" s="53"/>
    </row>
    <row r="39" spans="2:27" x14ac:dyDescent="0.3">
      <c r="H39"/>
      <c r="I39"/>
      <c r="P39" s="62"/>
      <c r="Q39" s="62"/>
      <c r="R39" s="62"/>
      <c r="S39" s="62"/>
      <c r="T39" s="62"/>
      <c r="U39" s="62"/>
      <c r="Y39" s="75"/>
      <c r="Z39" s="75"/>
      <c r="AA39" s="76"/>
    </row>
    <row r="40" spans="2:27" x14ac:dyDescent="0.3">
      <c r="E40" s="73"/>
      <c r="G40" s="68"/>
      <c r="H40"/>
      <c r="I40"/>
      <c r="P40" s="62"/>
      <c r="Q40" s="62"/>
      <c r="R40" s="62"/>
      <c r="S40" s="62"/>
      <c r="T40" s="62"/>
      <c r="U40" s="62"/>
      <c r="V40" s="75"/>
      <c r="W40" s="75"/>
      <c r="X40" s="76"/>
      <c r="Y40"/>
      <c r="Z40"/>
    </row>
    <row r="41" spans="2:27" x14ac:dyDescent="0.3">
      <c r="E41" s="73"/>
      <c r="G41" s="68"/>
      <c r="H41"/>
      <c r="I41"/>
      <c r="P41" s="62"/>
      <c r="Q41" s="62"/>
      <c r="R41" s="62"/>
      <c r="S41" s="62"/>
      <c r="T41" s="62"/>
      <c r="U41" s="62"/>
      <c r="V41" s="75"/>
      <c r="W41" s="75"/>
      <c r="X41" s="76"/>
      <c r="Y41"/>
      <c r="Z41"/>
    </row>
    <row r="42" spans="2:27" x14ac:dyDescent="0.3">
      <c r="E42" s="73"/>
      <c r="G42" s="68"/>
      <c r="H42"/>
      <c r="I42"/>
      <c r="V42" s="76"/>
      <c r="W42" s="76"/>
      <c r="X42" s="76"/>
      <c r="Y42"/>
      <c r="Z42"/>
    </row>
    <row r="43" spans="2:27" x14ac:dyDescent="0.3">
      <c r="E43" s="69"/>
      <c r="G43" s="70"/>
      <c r="H43"/>
      <c r="I43"/>
      <c r="P43" s="60"/>
      <c r="Q43" s="60"/>
      <c r="R43" s="60"/>
      <c r="S43" s="60"/>
      <c r="T43" s="60"/>
      <c r="U43" s="60"/>
      <c r="V43" s="77"/>
      <c r="W43" s="77"/>
      <c r="X43" s="77"/>
      <c r="Y43" s="10"/>
      <c r="Z43"/>
    </row>
    <row r="44" spans="2:27" x14ac:dyDescent="0.3">
      <c r="V44" s="76"/>
      <c r="W44" s="76"/>
      <c r="X44" s="76"/>
      <c r="Y44"/>
      <c r="Z44"/>
    </row>
    <row r="45" spans="2:27" x14ac:dyDescent="0.3">
      <c r="F45"/>
      <c r="G45"/>
      <c r="H45"/>
      <c r="I45"/>
      <c r="V45" s="76"/>
      <c r="W45" s="76"/>
      <c r="X45" s="76"/>
      <c r="Y45"/>
      <c r="Z45"/>
    </row>
    <row r="46" spans="2:27" x14ac:dyDescent="0.3">
      <c r="F46"/>
      <c r="G46"/>
      <c r="H46"/>
      <c r="I46"/>
      <c r="P46" s="60"/>
      <c r="Q46" s="60"/>
      <c r="R46" s="60"/>
      <c r="S46" s="60"/>
      <c r="T46" s="60"/>
      <c r="U46" s="60"/>
      <c r="V46" s="77"/>
      <c r="W46" s="77"/>
      <c r="X46" s="77"/>
      <c r="Y46" s="10"/>
      <c r="Z46"/>
    </row>
    <row r="47" spans="2:27" x14ac:dyDescent="0.3">
      <c r="V47" s="76"/>
      <c r="W47" s="76"/>
      <c r="X47" s="78"/>
    </row>
    <row r="48" spans="2:27" x14ac:dyDescent="0.3">
      <c r="V48" s="76"/>
      <c r="W48" s="76"/>
      <c r="X48" s="78"/>
    </row>
    <row r="49" spans="1:35" x14ac:dyDescent="0.3">
      <c r="T49" s="60"/>
      <c r="U49" s="60"/>
      <c r="V49" s="77"/>
      <c r="W49" s="77"/>
      <c r="X49" s="79"/>
    </row>
    <row r="50" spans="1:35" x14ac:dyDescent="0.3">
      <c r="V50" s="76"/>
      <c r="W50" s="76"/>
      <c r="X50" s="78"/>
    </row>
    <row r="51" spans="1:35" x14ac:dyDescent="0.3">
      <c r="V51" s="76"/>
      <c r="W51" s="76"/>
      <c r="X51" s="80"/>
    </row>
    <row r="52" spans="1:35" x14ac:dyDescent="0.3">
      <c r="Z52" s="64"/>
    </row>
    <row r="53" spans="1:35" s="2" customFormat="1" x14ac:dyDescent="0.3">
      <c r="A53"/>
      <c r="B53"/>
      <c r="C53"/>
      <c r="D53"/>
      <c r="E53"/>
      <c r="J53"/>
      <c r="K53" s="1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63"/>
      <c r="Z53" s="64"/>
      <c r="AA53"/>
      <c r="AB53"/>
      <c r="AC53"/>
      <c r="AD53"/>
      <c r="AE53"/>
      <c r="AF53"/>
      <c r="AG53"/>
      <c r="AH53"/>
      <c r="AI53"/>
    </row>
    <row r="54" spans="1:35" x14ac:dyDescent="0.3">
      <c r="Z54" s="64"/>
    </row>
    <row r="56" spans="1:35" s="2" customFormat="1" x14ac:dyDescent="0.3">
      <c r="A56"/>
      <c r="B56"/>
      <c r="C56"/>
      <c r="D56"/>
      <c r="E56"/>
      <c r="J56"/>
      <c r="K56" s="1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63"/>
      <c r="AA56"/>
      <c r="AB56"/>
      <c r="AC56"/>
      <c r="AD56"/>
      <c r="AE56"/>
      <c r="AF56"/>
      <c r="AG56"/>
      <c r="AH56"/>
      <c r="AI56"/>
    </row>
  </sheetData>
  <mergeCells count="26">
    <mergeCell ref="V8:V9"/>
    <mergeCell ref="W8:W9"/>
    <mergeCell ref="X8:X9"/>
    <mergeCell ref="Y8:Y9"/>
    <mergeCell ref="P8:P9"/>
    <mergeCell ref="Q8:Q9"/>
    <mergeCell ref="R8:R9"/>
    <mergeCell ref="S8:S9"/>
    <mergeCell ref="T8:T9"/>
    <mergeCell ref="U8:U9"/>
    <mergeCell ref="O8:O9"/>
    <mergeCell ref="A3:AH3"/>
    <mergeCell ref="A4:AH4"/>
    <mergeCell ref="A6:AH6"/>
    <mergeCell ref="A7:A9"/>
    <mergeCell ref="B7:B9"/>
    <mergeCell ref="F7:F9"/>
    <mergeCell ref="J7:Y7"/>
    <mergeCell ref="Z7:Z9"/>
    <mergeCell ref="AA7:AA9"/>
    <mergeCell ref="AB7:AH7"/>
    <mergeCell ref="J8:J9"/>
    <mergeCell ref="K8:K9"/>
    <mergeCell ref="L8:L9"/>
    <mergeCell ref="M8:M9"/>
    <mergeCell ref="N8:N9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FA01E-C21C-4D23-B99A-8BD4E5E4549B}">
  <sheetPr>
    <tabColor rgb="FF92D050"/>
  </sheetPr>
  <dimension ref="F1:Z1"/>
  <sheetViews>
    <sheetView zoomScaleNormal="100" zoomScaleSheetLayoutView="100" workbookViewId="0">
      <selection activeCell="G19" sqref="G19"/>
    </sheetView>
  </sheetViews>
  <sheetFormatPr defaultColWidth="8.88671875" defaultRowHeight="14.4" x14ac:dyDescent="0.3"/>
  <cols>
    <col min="6" max="10" width="8.88671875" style="2"/>
    <col min="11" max="11" width="8.88671875" style="81"/>
    <col min="12" max="15" width="8.88671875" style="63"/>
    <col min="16" max="23" width="8.88671875" style="53"/>
    <col min="24" max="24" width="8.88671875" style="63"/>
    <col min="25" max="26" width="8.88671875" style="2"/>
  </cols>
  <sheetData/>
  <pageMargins left="0.70866141732283472" right="0.70866141732283472" top="0.74803149606299213" bottom="0.74803149606299213" header="0.31496062992125984" footer="0.31496062992125984"/>
  <pageSetup paperSize="8" scale="6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YTD WP JUNE 2025</vt:lpstr>
      <vt:lpstr>Irregular 2025-26 WP</vt:lpstr>
      <vt:lpstr>July 2025 YTD</vt:lpstr>
      <vt:lpstr>Aug 2025</vt:lpstr>
      <vt:lpstr>Aug 2025 YTD</vt:lpstr>
      <vt:lpstr>JUNE 2025 YTD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Mosibudi Rabothata</dc:creator>
  <cp:lastModifiedBy>Mosibudi Rabothata</cp:lastModifiedBy>
  <cp:lastPrinted>2025-08-18T06:52:15Z</cp:lastPrinted>
  <dcterms:created xsi:type="dcterms:W3CDTF">2024-08-16T04:31:52Z</dcterms:created>
  <dcterms:modified xsi:type="dcterms:W3CDTF">2025-09-11T08:34:27Z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6f4fcd-8401-41c8-bfac-a60235e9eb06_Enabled">
    <vt:lpwstr>true</vt:lpwstr>
  </property>
  <property fmtid="{D5CDD505-2E9C-101B-9397-08002B2CF9AE}" pid="3" name="MSIP_Label_616f4fcd-8401-41c8-bfac-a60235e9eb06_SetDate">
    <vt:lpwstr>2024-08-16T05:01:38Z</vt:lpwstr>
  </property>
  <property fmtid="{D5CDD505-2E9C-101B-9397-08002B2CF9AE}" pid="4" name="MSIP_Label_616f4fcd-8401-41c8-bfac-a60235e9eb06_Method">
    <vt:lpwstr>Standard</vt:lpwstr>
  </property>
  <property fmtid="{D5CDD505-2E9C-101B-9397-08002B2CF9AE}" pid="5" name="MSIP_Label_616f4fcd-8401-41c8-bfac-a60235e9eb06_Name">
    <vt:lpwstr>General Information</vt:lpwstr>
  </property>
  <property fmtid="{D5CDD505-2E9C-101B-9397-08002B2CF9AE}" pid="6" name="MSIP_Label_616f4fcd-8401-41c8-bfac-a60235e9eb06_SiteId">
    <vt:lpwstr>96cb76fa-e95c-4b46-8af5-91bec5d808f2</vt:lpwstr>
  </property>
  <property fmtid="{D5CDD505-2E9C-101B-9397-08002B2CF9AE}" pid="7" name="MSIP_Label_616f4fcd-8401-41c8-bfac-a60235e9eb06_ActionId">
    <vt:lpwstr>c6cb0c36-8dc9-4f06-82e4-6a71f6580438</vt:lpwstr>
  </property>
  <property fmtid="{D5CDD505-2E9C-101B-9397-08002B2CF9AE}" pid="8" name="MSIP_Label_616f4fcd-8401-41c8-bfac-a60235e9eb06_ContentBits">
    <vt:lpwstr>0</vt:lpwstr>
  </property>
</Properties>
</file>